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comments3.xml" ContentType="application/vnd.openxmlformats-officedocument.spreadsheetml.comments+xml"/>
  <Override PartName="/xl/tables/table6.xml" ContentType="application/vnd.openxmlformats-officedocument.spreadsheetml.table+xml"/>
  <Override PartName="/xl/comments4.xml" ContentType="application/vnd.openxmlformats-officedocument.spreadsheetml.comments+xml"/>
  <Override PartName="/xl/tables/table7.xml" ContentType="application/vnd.openxmlformats-officedocument.spreadsheetml.table+xml"/>
  <Override PartName="/xl/comments5.xml" ContentType="application/vnd.openxmlformats-officedocument.spreadsheetml.comments+xml"/>
  <Override PartName="/xl/tables/table8.xml" ContentType="application/vnd.openxmlformats-officedocument.spreadsheetml.table+xml"/>
  <Override PartName="/xl/comments6.xml" ContentType="application/vnd.openxmlformats-officedocument.spreadsheetml.comments+xml"/>
  <Override PartName="/xl/drawings/drawing2.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omments7.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omments8.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3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mc:AlternateContent xmlns:mc="http://schemas.openxmlformats.org/markup-compatibility/2006">
    <mc:Choice Requires="x15">
      <x15ac:absPath xmlns:x15ac="http://schemas.microsoft.com/office/spreadsheetml/2010/11/ac" url="K:\HL_BayZen\6 AGs\AG THG-Bilanzierung\BayCalc 2.1\richtige Version\"/>
    </mc:Choice>
  </mc:AlternateContent>
  <xr:revisionPtr revIDLastSave="0" documentId="8_{40B73307-A87D-43D2-B006-A85E5C75B6AB}" xr6:coauthVersionLast="47" xr6:coauthVersionMax="47" xr10:uidLastSave="{00000000-0000-0000-0000-000000000000}"/>
  <bookViews>
    <workbookView xWindow="-120" yWindow="-120" windowWidth="25440" windowHeight="15270" tabRatio="901" xr2:uid="{00000000-000D-0000-FFFF-FFFF00000000}"/>
  </bookViews>
  <sheets>
    <sheet name="Hinweise" sheetId="1" r:id="rId1"/>
    <sheet name="Basisdaten" sheetId="2" r:id="rId2"/>
    <sheet name="Scope1" sheetId="3" r:id="rId3"/>
    <sheet name="Scope2" sheetId="4" r:id="rId4"/>
    <sheet name="Scope3 Waren" sheetId="5" r:id="rId5"/>
    <sheet name="Scope3 Kapitalg." sheetId="7" r:id="rId6"/>
    <sheet name="Scope3 Mobilität" sheetId="8" r:id="rId7"/>
    <sheet name="Scope3 A&amp;W" sheetId="9" r:id="rId8"/>
    <sheet name="Gesamtbilanz" sheetId="10" r:id="rId9"/>
    <sheet name="Kernbilanz" sheetId="22" r:id="rId10"/>
    <sheet name="Kennzahlen" sheetId="20" r:id="rId11"/>
    <sheet name="Dropdowns" sheetId="18" r:id="rId12"/>
    <sheet name="Emissionsfaktoren" sheetId="17" r:id="rId13"/>
    <sheet name="Vorschläge" sheetId="19" r:id="rId14"/>
  </sheets>
  <definedNames>
    <definedName name="Abfall_und_Wasser">Dropdowns!$F$24:$F$49</definedName>
    <definedName name="Ausschluss">Dropdowns!$F$59:$F$60</definedName>
    <definedName name="Bahn_Nahverkehr" localSheetId="9">Dropdowns!#REF!</definedName>
    <definedName name="Bahn_Nahverkehr" localSheetId="5">Dropdowns!#REF!</definedName>
    <definedName name="Bahn_Nahverkehr">Dropdowns!#REF!</definedName>
    <definedName name="Bezogene_Waren_und_Dienstleistungen">Dropdowns!$C$24:$C$56</definedName>
    <definedName name="Campuswahl">Dropdowns!$B$5:$B$14</definedName>
    <definedName name="Datenqualitaet">Dropdowns!$I$27:$I$30</definedName>
    <definedName name="Dienstreisen">Dropdowns!$E$33:$E$62</definedName>
    <definedName name="_xlnm.Print_Area" localSheetId="8">Gesamtbilanz!#REF!,Gesamtbilanz!$A$5:$G$30,Gesamtbilanz!#REF!</definedName>
    <definedName name="_xlnm.Print_Area" localSheetId="9">Kernbilanz!#REF!,Kernbilanz!$A$5:$G$30,Kernbilanz!#REF!</definedName>
    <definedName name="Duales_Reporting" localSheetId="9">#REF!</definedName>
    <definedName name="Duales_Reporting" localSheetId="3">Gesamtbilanz!#REF!</definedName>
    <definedName name="Duales_Reporting" localSheetId="7">Gesamtbilanz!#REF!</definedName>
    <definedName name="Duales_Reporting" localSheetId="5">Gesamtbilanz!#REF!</definedName>
    <definedName name="Duales_Reporting" localSheetId="6">Gesamtbilanz!#REF!</definedName>
    <definedName name="Duales_Reporting">#REF!</definedName>
    <definedName name="Energie_Strom">Dropdowns!$B$24:$B$44</definedName>
    <definedName name="Energie_Wärme_Kälte">Dropdowns!$B$47:$B$62</definedName>
    <definedName name="Exkursionen">Tabelle8[Exkursionen]</definedName>
    <definedName name="Fleisch_und_alternative_Proteinlieferanten" localSheetId="9">Dropdowns!#REF!</definedName>
    <definedName name="Fleisch_und_alternative_Proteinlieferanten">Dropdowns!#REF!</definedName>
    <definedName name="Flüchtige_Gase">Dropdowns!$A$64:$A$91</definedName>
    <definedName name="Gesamtcampuswahl">Dropdowns!$C$53:$C$55</definedName>
    <definedName name="Gesamtemissionen" localSheetId="9">#REF!</definedName>
    <definedName name="Gesamtemissionen">#REF!</definedName>
    <definedName name="Gesamtemissionen_nach_Kategorie" localSheetId="9">#REF!</definedName>
    <definedName name="Gesamtemissionen_nach_Kategorie">#REF!</definedName>
    <definedName name="Getränke" localSheetId="9">Dropdowns!#REF!</definedName>
    <definedName name="Getränke">Dropdowns!#REF!</definedName>
    <definedName name="Gliederung_nach_Emissionsquellen" localSheetId="8">Gesamtbilanz!$B$52</definedName>
    <definedName name="Gliederung_nach_Emissionsquellen" localSheetId="9">Kernbilanz!$B$49</definedName>
    <definedName name="Hauptcampus_Gebäude" localSheetId="9">#REF!</definedName>
    <definedName name="Hauptcampus_Gebäude">#REF!</definedName>
    <definedName name="Info_Energie" localSheetId="9">Scope1!#REF!</definedName>
    <definedName name="Info_Energie">Scope1!#REF!</definedName>
    <definedName name="Info_Hilfe_Anleitung" localSheetId="2">Scope1!#REF!</definedName>
    <definedName name="Info_Hilfe_Anleitung" localSheetId="3">Scope2!#REF!</definedName>
    <definedName name="Info_Hilfe_Anleitung" localSheetId="7">'Scope3 A&amp;W'!$C$34:$H$45</definedName>
    <definedName name="Info_Hilfe_Anleitung" localSheetId="5">'Scope3 Kapitalg.'!$C$25</definedName>
    <definedName name="Info_Hilfe_Anleitung" localSheetId="6">'Scope3 Mobilität'!$C$48:$I$59</definedName>
    <definedName name="Info_Hilfe_Anleitung" localSheetId="4">'Scope3 Waren'!$C$28:$H$39</definedName>
    <definedName name="Info_Stromtarif">Scope2!$A$214:$B$215</definedName>
    <definedName name="Kapitalgüter">Dropdowns!$D$24:$D$69</definedName>
    <definedName name="Kategorie">Dropdowns!$A$22:$A$22</definedName>
    <definedName name="Kategorie_Mensa" localSheetId="9">Dropdowns!#REF!</definedName>
    <definedName name="Kategorie_Mensa">Dropdowns!#REF!</definedName>
    <definedName name="Labormaterial">Dropdowns!$A$64:$A$91</definedName>
    <definedName name="Landnutzung">Dropdowns!$A$94:$A$99</definedName>
    <definedName name="Mensa" localSheetId="9">Kernbilanz!#REF!</definedName>
    <definedName name="Mensa" localSheetId="3">Gesamtbilanz!#REF!</definedName>
    <definedName name="Mensa" localSheetId="7">Gesamtbilanz!#REF!</definedName>
    <definedName name="Mensa" localSheetId="5">Gesamtbilanz!#REF!</definedName>
    <definedName name="Mensa" localSheetId="6">Gesamtbilanz!#REF!</definedName>
    <definedName name="Mensa">Gesamtbilanz!#REF!</definedName>
    <definedName name="Mobile_Verbrennung">Dropdowns!$A$54:$A$61</definedName>
    <definedName name="Mobilität" localSheetId="11">Tabelle10[[#All],[Mobilität]]</definedName>
    <definedName name="Notstrom_Erdgas_CNG__in_l" localSheetId="11">Dropdowns!$A$23:$A$46</definedName>
    <definedName name="Pendeln_Mitarbeitende">Tabelle12[Pendeln_Mitarbeitende]</definedName>
    <definedName name="Pendeln_Studierende">Tabelle9[Pendeln_Studierende]</definedName>
    <definedName name="Reise_Gäste">Tabelle33[Reise_Gäste]</definedName>
    <definedName name="Scope_1">Dropdowns!$A$17:$A$20</definedName>
    <definedName name="Scope_2">Dropdowns!$B$17:$B$18</definedName>
    <definedName name="Stärke_öl_oder_zuckerhaltige_Produkte" localSheetId="9">Dropdowns!#REF!</definedName>
    <definedName name="Stärke_öl_oder_zuckerhaltige_Produkte">Dropdowns!#REF!</definedName>
    <definedName name="Stationäre_Verbrennung">Tabelle13[Stationäre_Verbrennung]</definedName>
    <definedName name="Stickstoffdünger" localSheetId="9">Dropdowns!#REF!</definedName>
    <definedName name="Stickstoffdünger">Dropdowns!#REF!</definedName>
    <definedName name="Stromtarif01" localSheetId="9">Scope1!#REF!</definedName>
    <definedName name="Stromtarif01">Scope1!#REF!</definedName>
    <definedName name="Stromtarif02" localSheetId="9">Scope1!#REF!</definedName>
    <definedName name="Stromtarif02">Scope1!#REF!</definedName>
    <definedName name="Stromtarif03" localSheetId="9">Scope1!#REF!</definedName>
    <definedName name="Stromtarif03">Scope1!#REF!</definedName>
    <definedName name="Stromtarif04" localSheetId="9">Scope1!#REF!</definedName>
    <definedName name="Stromtarif04">Scope1!#REF!</definedName>
    <definedName name="Stromtarif05" localSheetId="9">Scope1!#REF!</definedName>
    <definedName name="Stromtarif05">Scope1!#REF!</definedName>
    <definedName name="Stromtarif06" localSheetId="9">Scope1!#REF!</definedName>
    <definedName name="Stromtarif06">Scope1!#REF!</definedName>
    <definedName name="Stromtarif07" localSheetId="9">Scope1!#REF!</definedName>
    <definedName name="Stromtarif07">Scope1!#REF!</definedName>
    <definedName name="Stromtarif08" localSheetId="9">Scope1!#REF!</definedName>
    <definedName name="Stromtarif08">Scope1!#REF!</definedName>
    <definedName name="Stromtarif09" localSheetId="9">Scope1!#REF!</definedName>
    <definedName name="Stromtarif09">Scope1!#REF!</definedName>
    <definedName name="Stromtarif10">Scope1!$A$46</definedName>
    <definedName name="Student_Outgoing">Tabelle3[Student_Outgoing]</definedName>
    <definedName name="Übernachtung_Verpflegung">Dropdowns!$E$233:$E$237</definedName>
    <definedName name="Weitere_Emissionsquellen">Emissionsfaktoren!$B$183:$B$233</definedName>
    <definedName name="Weitere_Emissionsquellen_Mensa">#NAME?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0" i="17" l="1"/>
  <c r="G29" i="17"/>
  <c r="G30" i="17"/>
  <c r="G31" i="17"/>
  <c r="G32" i="17"/>
  <c r="G33" i="17"/>
  <c r="G34" i="17"/>
  <c r="G35" i="17"/>
  <c r="G36" i="17"/>
  <c r="G37" i="17"/>
  <c r="G38" i="17"/>
  <c r="G39" i="17"/>
  <c r="G40" i="17"/>
  <c r="G41" i="17"/>
  <c r="G23" i="17"/>
  <c r="G24" i="17"/>
  <c r="G25" i="17"/>
  <c r="G28" i="17"/>
  <c r="G19" i="17"/>
  <c r="G20" i="17"/>
  <c r="G21" i="17"/>
  <c r="G14" i="17"/>
  <c r="G15" i="17"/>
  <c r="G16" i="17"/>
  <c r="G17" i="17"/>
  <c r="G18" i="17"/>
  <c r="G206" i="17" l="1"/>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96" i="17"/>
  <c r="G128" i="17" l="1"/>
  <c r="G143" i="17" l="1"/>
  <c r="M63" i="4" l="1"/>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N9" i="4" l="1"/>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8" i="4"/>
  <c r="N110" i="4" l="1"/>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8" i="4"/>
  <c r="D88" i="10" l="1"/>
  <c r="D85" i="22"/>
  <c r="E68" i="5"/>
  <c r="E69" i="5"/>
  <c r="E70" i="5"/>
  <c r="E71" i="5"/>
  <c r="E72" i="5"/>
  <c r="E73" i="5"/>
  <c r="E74" i="5"/>
  <c r="E75" i="5"/>
  <c r="E76" i="5"/>
  <c r="E77" i="5"/>
  <c r="E78" i="5"/>
  <c r="E79" i="5"/>
  <c r="E80" i="5"/>
  <c r="E81" i="5"/>
  <c r="E82" i="5"/>
  <c r="E83" i="5"/>
  <c r="E84" i="5"/>
  <c r="E85" i="5"/>
  <c r="E86" i="5"/>
  <c r="E87" i="5"/>
  <c r="E88" i="5"/>
  <c r="E89" i="5"/>
  <c r="E90" i="5"/>
  <c r="I68" i="5"/>
  <c r="J68" i="5" s="1"/>
  <c r="I69" i="5"/>
  <c r="J69" i="5" s="1"/>
  <c r="I70" i="5"/>
  <c r="J70" i="5" s="1"/>
  <c r="I71" i="5"/>
  <c r="J71" i="5" s="1"/>
  <c r="I72" i="5"/>
  <c r="J72" i="5" s="1"/>
  <c r="I73" i="5"/>
  <c r="J73" i="5" s="1"/>
  <c r="I74" i="5"/>
  <c r="J74" i="5" s="1"/>
  <c r="I75" i="5"/>
  <c r="J75" i="5" s="1"/>
  <c r="I76" i="5"/>
  <c r="J76" i="5" s="1"/>
  <c r="I77" i="5"/>
  <c r="J77" i="5" s="1"/>
  <c r="I78" i="5"/>
  <c r="J78" i="5" s="1"/>
  <c r="I79" i="5"/>
  <c r="J79" i="5" s="1"/>
  <c r="I80" i="5"/>
  <c r="J80" i="5" s="1"/>
  <c r="I81" i="5"/>
  <c r="J81" i="5" s="1"/>
  <c r="I82" i="5"/>
  <c r="J82" i="5" s="1"/>
  <c r="I83" i="5"/>
  <c r="J83" i="5" s="1"/>
  <c r="I84" i="5"/>
  <c r="J84" i="5" s="1"/>
  <c r="I85" i="5"/>
  <c r="J85" i="5" s="1"/>
  <c r="I86" i="5"/>
  <c r="J86" i="5" s="1"/>
  <c r="I87" i="5"/>
  <c r="J87" i="5" s="1"/>
  <c r="I88" i="5"/>
  <c r="J88" i="5" s="1"/>
  <c r="I89" i="5"/>
  <c r="J89" i="5" s="1"/>
  <c r="I90" i="5"/>
  <c r="J90" i="5" s="1"/>
  <c r="E91" i="5"/>
  <c r="E92" i="5"/>
  <c r="E93" i="5"/>
  <c r="E94" i="5"/>
  <c r="E95" i="5"/>
  <c r="E96" i="5"/>
  <c r="E97" i="5"/>
  <c r="E98" i="5"/>
  <c r="E99" i="5"/>
  <c r="E100" i="5"/>
  <c r="E101" i="5"/>
  <c r="E102" i="5"/>
  <c r="E103" i="5"/>
  <c r="E104" i="5"/>
  <c r="E105" i="5"/>
  <c r="E106" i="5"/>
  <c r="E107" i="5"/>
  <c r="E108" i="5"/>
  <c r="E109" i="5"/>
  <c r="E110" i="5"/>
  <c r="E111" i="5"/>
  <c r="E112" i="5"/>
  <c r="E113" i="5"/>
  <c r="I91" i="5"/>
  <c r="J91" i="5" s="1"/>
  <c r="I92" i="5"/>
  <c r="J92" i="5" s="1"/>
  <c r="I93" i="5"/>
  <c r="J93" i="5" s="1"/>
  <c r="I94" i="5"/>
  <c r="J94" i="5" s="1"/>
  <c r="I95" i="5"/>
  <c r="J95" i="5" s="1"/>
  <c r="I96" i="5"/>
  <c r="J96" i="5" s="1"/>
  <c r="I97" i="5"/>
  <c r="J97" i="5" s="1"/>
  <c r="I98" i="5"/>
  <c r="J98" i="5" s="1"/>
  <c r="I99" i="5"/>
  <c r="J99" i="5" s="1"/>
  <c r="I100" i="5"/>
  <c r="J100" i="5" s="1"/>
  <c r="I101" i="5"/>
  <c r="J101" i="5" s="1"/>
  <c r="I102" i="5"/>
  <c r="J102" i="5" s="1"/>
  <c r="I103" i="5"/>
  <c r="J103" i="5" s="1"/>
  <c r="I104" i="5"/>
  <c r="J104" i="5" s="1"/>
  <c r="I105" i="5"/>
  <c r="J105" i="5" s="1"/>
  <c r="I106" i="5"/>
  <c r="J106" i="5" s="1"/>
  <c r="I107" i="5"/>
  <c r="J107" i="5" s="1"/>
  <c r="I108" i="5"/>
  <c r="J108" i="5" s="1"/>
  <c r="I109" i="5"/>
  <c r="J109" i="5" s="1"/>
  <c r="I110" i="5"/>
  <c r="J110" i="5" s="1"/>
  <c r="I111" i="5"/>
  <c r="J111" i="5" s="1"/>
  <c r="I112" i="5"/>
  <c r="J112" i="5" s="1"/>
  <c r="I113" i="5"/>
  <c r="J113" i="5" s="1"/>
  <c r="G81" i="17" l="1"/>
  <c r="G186" i="17" l="1"/>
  <c r="G187" i="17"/>
  <c r="F53" i="17" l="1"/>
  <c r="F52" i="17"/>
  <c r="E53" i="17"/>
  <c r="E242" i="4" s="1"/>
  <c r="E52" i="17"/>
  <c r="E233" i="4" s="1"/>
  <c r="E51" i="17"/>
  <c r="E224" i="4" s="1"/>
  <c r="F51" i="17"/>
  <c r="G164" i="17" l="1"/>
  <c r="G144" i="17" l="1"/>
  <c r="E114" i="4" l="1"/>
  <c r="E115" i="4"/>
  <c r="F108" i="3"/>
  <c r="J108" i="3"/>
  <c r="K108" i="3" s="1"/>
  <c r="M108" i="3"/>
  <c r="L108" i="3" s="1"/>
  <c r="F112" i="3"/>
  <c r="J112" i="3"/>
  <c r="K112" i="3" s="1"/>
  <c r="M112" i="3"/>
  <c r="L112" i="3" s="1"/>
  <c r="F113" i="3"/>
  <c r="J113" i="3"/>
  <c r="K113" i="3" s="1"/>
  <c r="M113" i="3"/>
  <c r="L113" i="3" s="1"/>
  <c r="F101" i="3"/>
  <c r="J101" i="3"/>
  <c r="K101" i="3" s="1"/>
  <c r="M101" i="3"/>
  <c r="L101" i="3" s="1"/>
  <c r="F102" i="3"/>
  <c r="J102" i="3"/>
  <c r="K102" i="3" s="1"/>
  <c r="M102" i="3"/>
  <c r="L102" i="3" s="1"/>
  <c r="F103" i="3"/>
  <c r="J103" i="3"/>
  <c r="K103" i="3" s="1"/>
  <c r="M103" i="3"/>
  <c r="L103" i="3" s="1"/>
  <c r="F104" i="3"/>
  <c r="J104" i="3"/>
  <c r="K104" i="3" s="1"/>
  <c r="M104" i="3"/>
  <c r="L104" i="3" s="1"/>
  <c r="F105" i="3"/>
  <c r="J105" i="3"/>
  <c r="K105" i="3" s="1"/>
  <c r="M105" i="3"/>
  <c r="L105" i="3" s="1"/>
  <c r="F107" i="3"/>
  <c r="J107" i="3"/>
  <c r="K107" i="3" s="1"/>
  <c r="M107" i="3"/>
  <c r="L107" i="3" s="1"/>
  <c r="F109" i="3"/>
  <c r="J109" i="3"/>
  <c r="K109" i="3" s="1"/>
  <c r="M109" i="3"/>
  <c r="L109" i="3" s="1"/>
  <c r="F110" i="3"/>
  <c r="J110" i="3"/>
  <c r="K110" i="3" s="1"/>
  <c r="M110" i="3"/>
  <c r="L110" i="3" s="1"/>
  <c r="F82" i="3"/>
  <c r="J82" i="3"/>
  <c r="K82" i="3" s="1"/>
  <c r="M82" i="3"/>
  <c r="L82" i="3" s="1"/>
  <c r="F83" i="3"/>
  <c r="J83" i="3"/>
  <c r="K83" i="3" s="1"/>
  <c r="M83" i="3"/>
  <c r="L83" i="3" s="1"/>
  <c r="F84" i="3"/>
  <c r="J84" i="3"/>
  <c r="K84" i="3" s="1"/>
  <c r="M84" i="3"/>
  <c r="L84" i="3" s="1"/>
  <c r="F85" i="3"/>
  <c r="J85" i="3"/>
  <c r="K85" i="3" s="1"/>
  <c r="M85" i="3"/>
  <c r="L85" i="3" s="1"/>
  <c r="F86" i="3"/>
  <c r="J86" i="3"/>
  <c r="K86" i="3" s="1"/>
  <c r="M86" i="3"/>
  <c r="L86" i="3" s="1"/>
  <c r="F87" i="3"/>
  <c r="J87" i="3"/>
  <c r="K87" i="3" s="1"/>
  <c r="M87" i="3"/>
  <c r="L87" i="3" s="1"/>
  <c r="F88" i="3"/>
  <c r="J88" i="3"/>
  <c r="K88" i="3" s="1"/>
  <c r="M88" i="3"/>
  <c r="L88" i="3" s="1"/>
  <c r="F89" i="3"/>
  <c r="J89" i="3"/>
  <c r="K89" i="3" s="1"/>
  <c r="M89" i="3"/>
  <c r="L89" i="3" s="1"/>
  <c r="F90" i="3"/>
  <c r="J90" i="3"/>
  <c r="K90" i="3" s="1"/>
  <c r="M90" i="3"/>
  <c r="L90" i="3" s="1"/>
  <c r="F91" i="3"/>
  <c r="J91" i="3"/>
  <c r="K91" i="3" s="1"/>
  <c r="M91" i="3"/>
  <c r="L91" i="3" s="1"/>
  <c r="F92" i="3"/>
  <c r="J92" i="3"/>
  <c r="K92" i="3" s="1"/>
  <c r="M92" i="3"/>
  <c r="L92" i="3" s="1"/>
  <c r="F93" i="3"/>
  <c r="J93" i="3"/>
  <c r="K93" i="3" s="1"/>
  <c r="M93" i="3"/>
  <c r="L93" i="3" s="1"/>
  <c r="F94" i="3"/>
  <c r="J94" i="3"/>
  <c r="K94" i="3" s="1"/>
  <c r="M94" i="3"/>
  <c r="L94" i="3" s="1"/>
  <c r="N108" i="3" l="1"/>
  <c r="N112" i="3"/>
  <c r="N101" i="3"/>
  <c r="N113" i="3"/>
  <c r="N102" i="3"/>
  <c r="N103" i="3"/>
  <c r="N104" i="3"/>
  <c r="N105" i="3"/>
  <c r="N107" i="3"/>
  <c r="N109" i="3"/>
  <c r="N110" i="3"/>
  <c r="N82" i="3"/>
  <c r="N83" i="3"/>
  <c r="N85" i="3"/>
  <c r="N84" i="3"/>
  <c r="N86" i="3"/>
  <c r="N87" i="3"/>
  <c r="N88" i="3"/>
  <c r="N89" i="3"/>
  <c r="N90" i="3"/>
  <c r="N91" i="3"/>
  <c r="N92" i="3"/>
  <c r="N93" i="3"/>
  <c r="N94" i="3"/>
  <c r="E25" i="9"/>
  <c r="I25" i="9"/>
  <c r="J25" i="9" s="1"/>
  <c r="E26" i="9"/>
  <c r="I26" i="9"/>
  <c r="J26" i="9" s="1"/>
  <c r="F10" i="8"/>
  <c r="J10" i="8"/>
  <c r="F8" i="8"/>
  <c r="J8" i="8"/>
  <c r="K10" i="8" l="1"/>
  <c r="K8" i="8"/>
  <c r="G145" i="17"/>
  <c r="E116" i="4" l="1"/>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157" i="4"/>
  <c r="J157" i="4" s="1"/>
  <c r="I158" i="4"/>
  <c r="J158" i="4" s="1"/>
  <c r="I159" i="4"/>
  <c r="J159" i="4" s="1"/>
  <c r="I160" i="4"/>
  <c r="J160" i="4" s="1"/>
  <c r="K115" i="4"/>
  <c r="L115" i="4" s="1"/>
  <c r="K116" i="4"/>
  <c r="L116" i="4" s="1"/>
  <c r="K117" i="4"/>
  <c r="L117" i="4" s="1"/>
  <c r="K118" i="4"/>
  <c r="L118" i="4" s="1"/>
  <c r="K119" i="4"/>
  <c r="L119" i="4" s="1"/>
  <c r="K120" i="4"/>
  <c r="L120" i="4" s="1"/>
  <c r="K121" i="4"/>
  <c r="L121" i="4" s="1"/>
  <c r="K122" i="4"/>
  <c r="L122" i="4" s="1"/>
  <c r="K123" i="4"/>
  <c r="L123" i="4" s="1"/>
  <c r="K124" i="4"/>
  <c r="L124" i="4" s="1"/>
  <c r="K125" i="4"/>
  <c r="L125" i="4" s="1"/>
  <c r="K126" i="4"/>
  <c r="L126" i="4" s="1"/>
  <c r="K127" i="4"/>
  <c r="L127" i="4" s="1"/>
  <c r="K128" i="4"/>
  <c r="L128" i="4" s="1"/>
  <c r="K129" i="4"/>
  <c r="L129" i="4" s="1"/>
  <c r="K130" i="4"/>
  <c r="L130" i="4" s="1"/>
  <c r="K131" i="4"/>
  <c r="L131" i="4" s="1"/>
  <c r="K132" i="4"/>
  <c r="L132" i="4" s="1"/>
  <c r="K133" i="4"/>
  <c r="L133" i="4" s="1"/>
  <c r="K134" i="4"/>
  <c r="L134" i="4" s="1"/>
  <c r="K135" i="4"/>
  <c r="L135" i="4" s="1"/>
  <c r="K136" i="4"/>
  <c r="L136" i="4" s="1"/>
  <c r="K137" i="4"/>
  <c r="L137" i="4" s="1"/>
  <c r="K138" i="4"/>
  <c r="L138" i="4" s="1"/>
  <c r="K139" i="4"/>
  <c r="L139" i="4" s="1"/>
  <c r="K140" i="4"/>
  <c r="L140" i="4" s="1"/>
  <c r="K141" i="4"/>
  <c r="L141" i="4" s="1"/>
  <c r="K142" i="4"/>
  <c r="L142" i="4" s="1"/>
  <c r="K143" i="4"/>
  <c r="L143" i="4" s="1"/>
  <c r="K144" i="4"/>
  <c r="L144" i="4" s="1"/>
  <c r="K145" i="4"/>
  <c r="L145" i="4" s="1"/>
  <c r="K146" i="4"/>
  <c r="L146" i="4" s="1"/>
  <c r="K147" i="4"/>
  <c r="L147" i="4" s="1"/>
  <c r="K148" i="4"/>
  <c r="L148" i="4" s="1"/>
  <c r="K149" i="4"/>
  <c r="L149" i="4" s="1"/>
  <c r="K150" i="4"/>
  <c r="L150" i="4" s="1"/>
  <c r="K151" i="4"/>
  <c r="L151" i="4" s="1"/>
  <c r="K152" i="4"/>
  <c r="L152" i="4" s="1"/>
  <c r="K153" i="4"/>
  <c r="L153" i="4" s="1"/>
  <c r="K154" i="4"/>
  <c r="L154" i="4" s="1"/>
  <c r="K155" i="4"/>
  <c r="L155" i="4" s="1"/>
  <c r="K156" i="4"/>
  <c r="L156" i="4" s="1"/>
  <c r="K157" i="4"/>
  <c r="L157" i="4" s="1"/>
  <c r="K158" i="4"/>
  <c r="L158" i="4" s="1"/>
  <c r="K159" i="4"/>
  <c r="L159" i="4" s="1"/>
  <c r="K160" i="4"/>
  <c r="L160" i="4" s="1"/>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K9" i="4"/>
  <c r="L9" i="4" s="1"/>
  <c r="K10" i="4"/>
  <c r="L10" i="4" s="1"/>
  <c r="K11" i="4"/>
  <c r="L11" i="4" s="1"/>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F10" i="3" l="1"/>
  <c r="F11" i="3"/>
  <c r="F12" i="3"/>
  <c r="F13" i="3"/>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G151" i="17" l="1"/>
  <c r="G150" i="17"/>
  <c r="G149" i="17"/>
  <c r="G148" i="17" l="1"/>
  <c r="G76" i="17" l="1"/>
  <c r="G159" i="17" l="1"/>
  <c r="E169" i="4"/>
  <c r="E170" i="4"/>
  <c r="E171" i="4"/>
  <c r="E172" i="4"/>
  <c r="E173" i="4"/>
  <c r="E174" i="4"/>
  <c r="E175" i="4"/>
  <c r="I169" i="4"/>
  <c r="J169" i="4" s="1"/>
  <c r="I170" i="4"/>
  <c r="J170" i="4" s="1"/>
  <c r="I171" i="4"/>
  <c r="J171" i="4" s="1"/>
  <c r="I172" i="4"/>
  <c r="J172" i="4" s="1"/>
  <c r="I173" i="4"/>
  <c r="J173" i="4" s="1"/>
  <c r="I174" i="4"/>
  <c r="J174" i="4" s="1"/>
  <c r="I175" i="4"/>
  <c r="J175" i="4" s="1"/>
  <c r="K169" i="4"/>
  <c r="L169" i="4" s="1"/>
  <c r="K170" i="4"/>
  <c r="L170" i="4" s="1"/>
  <c r="K171" i="4"/>
  <c r="L171" i="4" s="1"/>
  <c r="K172" i="4"/>
  <c r="L172" i="4" s="1"/>
  <c r="K173" i="4"/>
  <c r="L173" i="4" s="1"/>
  <c r="K174" i="4"/>
  <c r="L174" i="4" s="1"/>
  <c r="K175" i="4"/>
  <c r="L175" i="4" s="1"/>
  <c r="E177" i="4"/>
  <c r="E178" i="4"/>
  <c r="E179" i="4"/>
  <c r="E180" i="4"/>
  <c r="E181" i="4"/>
  <c r="E182" i="4"/>
  <c r="E183" i="4"/>
  <c r="E184" i="4"/>
  <c r="I177" i="4"/>
  <c r="J177" i="4" s="1"/>
  <c r="I178" i="4"/>
  <c r="J178" i="4" s="1"/>
  <c r="I179" i="4"/>
  <c r="J179" i="4" s="1"/>
  <c r="I180" i="4"/>
  <c r="J180" i="4" s="1"/>
  <c r="I181" i="4"/>
  <c r="J181" i="4" s="1"/>
  <c r="I182" i="4"/>
  <c r="J182" i="4" s="1"/>
  <c r="I183" i="4"/>
  <c r="J183" i="4" s="1"/>
  <c r="I184" i="4"/>
  <c r="J184" i="4" s="1"/>
  <c r="K177" i="4"/>
  <c r="L177" i="4" s="1"/>
  <c r="K178" i="4"/>
  <c r="L178" i="4" s="1"/>
  <c r="K179" i="4"/>
  <c r="L179" i="4" s="1"/>
  <c r="K180" i="4"/>
  <c r="L180" i="4" s="1"/>
  <c r="K181" i="4"/>
  <c r="L181" i="4" s="1"/>
  <c r="K182" i="4"/>
  <c r="L182" i="4" s="1"/>
  <c r="K183" i="4"/>
  <c r="L183" i="4" s="1"/>
  <c r="K184" i="4"/>
  <c r="L184" i="4" s="1"/>
  <c r="E63" i="4"/>
  <c r="E64" i="4"/>
  <c r="E65" i="4"/>
  <c r="E66" i="4"/>
  <c r="E67" i="4"/>
  <c r="E68" i="4"/>
  <c r="E69" i="4"/>
  <c r="E70" i="4"/>
  <c r="E71" i="4"/>
  <c r="E72" i="4"/>
  <c r="I63" i="4"/>
  <c r="J63" i="4" s="1"/>
  <c r="I64" i="4"/>
  <c r="J64" i="4" s="1"/>
  <c r="I65" i="4"/>
  <c r="J65" i="4" s="1"/>
  <c r="I67" i="4"/>
  <c r="J67" i="4" s="1"/>
  <c r="I68" i="4"/>
  <c r="J68" i="4" s="1"/>
  <c r="I70" i="4"/>
  <c r="J70" i="4" s="1"/>
  <c r="I71" i="4"/>
  <c r="J71" i="4" s="1"/>
  <c r="I72" i="4"/>
  <c r="J72" i="4" s="1"/>
  <c r="K63" i="4"/>
  <c r="L63" i="4" s="1"/>
  <c r="K64" i="4"/>
  <c r="L64" i="4" s="1"/>
  <c r="K65" i="4"/>
  <c r="L65" i="4" s="1"/>
  <c r="K67" i="4"/>
  <c r="L67" i="4" s="1"/>
  <c r="K68" i="4"/>
  <c r="L68" i="4" s="1"/>
  <c r="K70" i="4"/>
  <c r="L70" i="4" s="1"/>
  <c r="K71" i="4"/>
  <c r="L71" i="4" s="1"/>
  <c r="K72" i="4"/>
  <c r="L72" i="4" s="1"/>
  <c r="J15" i="8" l="1"/>
  <c r="F5" i="8"/>
  <c r="F6" i="8"/>
  <c r="F7" i="8"/>
  <c r="F9" i="8"/>
  <c r="F11" i="8"/>
  <c r="F12" i="8"/>
  <c r="F13" i="8"/>
  <c r="F14" i="8"/>
  <c r="F15" i="8"/>
  <c r="F16" i="8"/>
  <c r="F17" i="8"/>
  <c r="F18" i="8"/>
  <c r="F19" i="8"/>
  <c r="F20" i="8"/>
  <c r="F21" i="8"/>
  <c r="F22" i="8"/>
  <c r="F23" i="8"/>
  <c r="F24" i="8"/>
  <c r="F25" i="8"/>
  <c r="F26" i="8"/>
  <c r="F27" i="8"/>
  <c r="F28" i="8"/>
  <c r="F29" i="8"/>
  <c r="F30" i="8"/>
  <c r="F31" i="8"/>
  <c r="F32" i="8"/>
  <c r="J6" i="8"/>
  <c r="J7" i="8"/>
  <c r="J9" i="8"/>
  <c r="J11" i="8"/>
  <c r="J12" i="8"/>
  <c r="J13" i="8"/>
  <c r="J14"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5" i="8"/>
  <c r="K5" i="8" s="1"/>
  <c r="E5" i="5"/>
  <c r="E176" i="4"/>
  <c r="E185" i="4"/>
  <c r="E186" i="4"/>
  <c r="E187" i="4"/>
  <c r="E188" i="4"/>
  <c r="E189" i="4"/>
  <c r="E190" i="4"/>
  <c r="E191" i="4"/>
  <c r="I176" i="4"/>
  <c r="J176" i="4" s="1"/>
  <c r="I185" i="4"/>
  <c r="J185" i="4" s="1"/>
  <c r="I186" i="4"/>
  <c r="J186" i="4" s="1"/>
  <c r="I187" i="4"/>
  <c r="J187" i="4" s="1"/>
  <c r="I188" i="4"/>
  <c r="J188" i="4" s="1"/>
  <c r="I189" i="4"/>
  <c r="J189" i="4" s="1"/>
  <c r="I190" i="4"/>
  <c r="J190" i="4" s="1"/>
  <c r="I191" i="4"/>
  <c r="J191" i="4" s="1"/>
  <c r="K176" i="4"/>
  <c r="L176" i="4" s="1"/>
  <c r="K185" i="4"/>
  <c r="L185" i="4" s="1"/>
  <c r="K186" i="4"/>
  <c r="L186" i="4" s="1"/>
  <c r="K187" i="4"/>
  <c r="L187" i="4" s="1"/>
  <c r="K188" i="4"/>
  <c r="L188" i="4" s="1"/>
  <c r="K189" i="4"/>
  <c r="L189" i="4" s="1"/>
  <c r="K190" i="4"/>
  <c r="L190" i="4" s="1"/>
  <c r="K191" i="4"/>
  <c r="L191" i="4" s="1"/>
  <c r="E78" i="4"/>
  <c r="E79" i="4"/>
  <c r="E80" i="4"/>
  <c r="E81" i="4"/>
  <c r="E82" i="4"/>
  <c r="E83" i="4"/>
  <c r="E84" i="4"/>
  <c r="E85" i="4"/>
  <c r="E86" i="4"/>
  <c r="I78" i="4"/>
  <c r="J78" i="4" s="1"/>
  <c r="I79" i="4"/>
  <c r="J79" i="4" s="1"/>
  <c r="I80" i="4"/>
  <c r="J80" i="4" s="1"/>
  <c r="I81" i="4"/>
  <c r="J81" i="4" s="1"/>
  <c r="I82" i="4"/>
  <c r="J82" i="4" s="1"/>
  <c r="I83" i="4"/>
  <c r="J83" i="4" s="1"/>
  <c r="I84" i="4"/>
  <c r="J84" i="4" s="1"/>
  <c r="I85" i="4"/>
  <c r="J85" i="4" s="1"/>
  <c r="I86" i="4"/>
  <c r="J86" i="4" s="1"/>
  <c r="K78" i="4"/>
  <c r="L78" i="4" s="1"/>
  <c r="K79" i="4"/>
  <c r="L79" i="4" s="1"/>
  <c r="K80" i="4"/>
  <c r="L80" i="4" s="1"/>
  <c r="K81" i="4"/>
  <c r="L81" i="4" s="1"/>
  <c r="K82" i="4"/>
  <c r="L82" i="4" s="1"/>
  <c r="K83" i="4"/>
  <c r="L83" i="4" s="1"/>
  <c r="K84" i="4"/>
  <c r="L84" i="4" s="1"/>
  <c r="K85" i="4"/>
  <c r="L85" i="4" s="1"/>
  <c r="K86" i="4"/>
  <c r="L86" i="4" s="1"/>
  <c r="E95" i="4"/>
  <c r="E96" i="4"/>
  <c r="E97" i="4"/>
  <c r="E98" i="4"/>
  <c r="I95" i="4"/>
  <c r="J95" i="4" s="1"/>
  <c r="I96" i="4"/>
  <c r="J96" i="4" s="1"/>
  <c r="I97" i="4"/>
  <c r="J97" i="4" s="1"/>
  <c r="I98" i="4"/>
  <c r="J98" i="4" s="1"/>
  <c r="K95" i="4"/>
  <c r="L95" i="4" s="1"/>
  <c r="K96" i="4"/>
  <c r="L96" i="4" s="1"/>
  <c r="K97" i="4"/>
  <c r="L97" i="4" s="1"/>
  <c r="K98" i="4"/>
  <c r="L98" i="4" s="1"/>
  <c r="E6" i="9" l="1"/>
  <c r="I6" i="9"/>
  <c r="E7" i="9"/>
  <c r="I7" i="9"/>
  <c r="K7" i="8" s="1"/>
  <c r="E8" i="9"/>
  <c r="I8" i="9"/>
  <c r="J8" i="9" s="1"/>
  <c r="E9" i="9"/>
  <c r="I9" i="9"/>
  <c r="J9" i="9" s="1"/>
  <c r="E10" i="9"/>
  <c r="I10" i="9"/>
  <c r="E11" i="9"/>
  <c r="I11" i="9"/>
  <c r="E12" i="9"/>
  <c r="I12" i="9"/>
  <c r="J12" i="9" s="1"/>
  <c r="E13" i="9"/>
  <c r="I13" i="9"/>
  <c r="K15" i="8" s="1"/>
  <c r="E14" i="9"/>
  <c r="I14" i="9"/>
  <c r="E15" i="9"/>
  <c r="I15" i="9"/>
  <c r="J15" i="9" s="1"/>
  <c r="E16" i="9"/>
  <c r="I16" i="9"/>
  <c r="J16" i="9" s="1"/>
  <c r="E17" i="9"/>
  <c r="I17" i="9"/>
  <c r="K19" i="8" s="1"/>
  <c r="E18" i="9"/>
  <c r="I18" i="9"/>
  <c r="E19" i="9"/>
  <c r="I19" i="9"/>
  <c r="J19" i="9" s="1"/>
  <c r="E20" i="9"/>
  <c r="I20" i="9"/>
  <c r="J20" i="9" s="1"/>
  <c r="E21" i="9"/>
  <c r="I21" i="9"/>
  <c r="E22" i="9"/>
  <c r="I22" i="9"/>
  <c r="E23" i="9"/>
  <c r="I23" i="9"/>
  <c r="J23" i="9" s="1"/>
  <c r="E24" i="9"/>
  <c r="I24" i="9"/>
  <c r="J24" i="9" s="1"/>
  <c r="E27" i="9"/>
  <c r="I27" i="9"/>
  <c r="E28" i="9"/>
  <c r="I28" i="9"/>
  <c r="E29" i="9"/>
  <c r="I29" i="9"/>
  <c r="J29" i="9" s="1"/>
  <c r="E30" i="9"/>
  <c r="I30" i="9"/>
  <c r="J30" i="9" s="1"/>
  <c r="E31" i="9"/>
  <c r="I31" i="9"/>
  <c r="E32" i="9"/>
  <c r="I32" i="9"/>
  <c r="E33" i="9"/>
  <c r="I33" i="9"/>
  <c r="J33" i="9" s="1"/>
  <c r="E34" i="9"/>
  <c r="I34" i="9"/>
  <c r="J34" i="9" s="1"/>
  <c r="E35" i="9"/>
  <c r="I35" i="9"/>
  <c r="E36" i="9"/>
  <c r="I36" i="9"/>
  <c r="E37" i="9"/>
  <c r="I37" i="9"/>
  <c r="J37" i="9" s="1"/>
  <c r="E38" i="9"/>
  <c r="I38" i="9"/>
  <c r="J38" i="9" s="1"/>
  <c r="E39" i="9"/>
  <c r="I39" i="9"/>
  <c r="E40" i="9"/>
  <c r="I40" i="9"/>
  <c r="E41" i="9"/>
  <c r="I41" i="9"/>
  <c r="J41" i="9" s="1"/>
  <c r="E42" i="9"/>
  <c r="I42" i="9"/>
  <c r="J42" i="9" s="1"/>
  <c r="E43" i="9"/>
  <c r="I43" i="9"/>
  <c r="E44" i="9"/>
  <c r="I44" i="9"/>
  <c r="E45" i="9"/>
  <c r="I45" i="9"/>
  <c r="J45" i="9" s="1"/>
  <c r="E46" i="9"/>
  <c r="I46" i="9"/>
  <c r="J46" i="9" s="1"/>
  <c r="E47" i="9"/>
  <c r="I47" i="9"/>
  <c r="E48" i="9"/>
  <c r="I48" i="9"/>
  <c r="E49" i="9"/>
  <c r="I49" i="9"/>
  <c r="J49" i="9" s="1"/>
  <c r="E50" i="9"/>
  <c r="I50" i="9"/>
  <c r="J50" i="9" s="1"/>
  <c r="E51" i="9"/>
  <c r="I51" i="9"/>
  <c r="E52" i="9"/>
  <c r="I52" i="9"/>
  <c r="E53" i="9"/>
  <c r="I53" i="9"/>
  <c r="J53" i="9" s="1"/>
  <c r="E54" i="9"/>
  <c r="I54" i="9"/>
  <c r="J54" i="9" s="1"/>
  <c r="E55" i="9"/>
  <c r="I55" i="9"/>
  <c r="E56" i="9"/>
  <c r="I56" i="9"/>
  <c r="E57" i="9"/>
  <c r="I57" i="9"/>
  <c r="J57" i="9" s="1"/>
  <c r="E58" i="9"/>
  <c r="I58" i="9"/>
  <c r="J58" i="9" s="1"/>
  <c r="E59" i="9"/>
  <c r="I59" i="9"/>
  <c r="E60" i="9"/>
  <c r="I60" i="9"/>
  <c r="E61" i="9"/>
  <c r="I61" i="9"/>
  <c r="J61" i="9" s="1"/>
  <c r="E62" i="9"/>
  <c r="I62" i="9"/>
  <c r="J62" i="9" s="1"/>
  <c r="E63" i="9"/>
  <c r="I63" i="9"/>
  <c r="E64" i="9"/>
  <c r="I64" i="9"/>
  <c r="E65" i="9"/>
  <c r="I65" i="9"/>
  <c r="J65" i="9" s="1"/>
  <c r="E66" i="9"/>
  <c r="I66" i="9"/>
  <c r="J66" i="9" s="1"/>
  <c r="E67" i="9"/>
  <c r="I67" i="9"/>
  <c r="E68" i="9"/>
  <c r="I68" i="9"/>
  <c r="E69" i="9"/>
  <c r="I69" i="9"/>
  <c r="J69" i="9" s="1"/>
  <c r="E70" i="9"/>
  <c r="I70" i="9"/>
  <c r="J70" i="9" s="1"/>
  <c r="E71" i="9"/>
  <c r="I71" i="9"/>
  <c r="E72" i="9"/>
  <c r="I72" i="9"/>
  <c r="E73" i="9"/>
  <c r="I73" i="9"/>
  <c r="J73" i="9" s="1"/>
  <c r="E74" i="9"/>
  <c r="I74" i="9"/>
  <c r="J74" i="9" s="1"/>
  <c r="E75" i="9"/>
  <c r="I75" i="9"/>
  <c r="E76" i="9"/>
  <c r="I76" i="9"/>
  <c r="E77" i="9"/>
  <c r="I77" i="9"/>
  <c r="J77" i="9" s="1"/>
  <c r="E78" i="9"/>
  <c r="I78" i="9"/>
  <c r="J78" i="9" s="1"/>
  <c r="E79" i="9"/>
  <c r="I79" i="9"/>
  <c r="E80" i="9"/>
  <c r="I80" i="9"/>
  <c r="E81" i="9"/>
  <c r="I81" i="9"/>
  <c r="J81" i="9" s="1"/>
  <c r="E82" i="9"/>
  <c r="I82" i="9"/>
  <c r="J82" i="9" s="1"/>
  <c r="E83" i="9"/>
  <c r="I83" i="9"/>
  <c r="E84" i="9"/>
  <c r="I84" i="9"/>
  <c r="E85" i="9"/>
  <c r="I85" i="9"/>
  <c r="J85" i="9" s="1"/>
  <c r="E86" i="9"/>
  <c r="I86" i="9"/>
  <c r="J86" i="9" s="1"/>
  <c r="E87" i="9"/>
  <c r="I87" i="9"/>
  <c r="E88" i="9"/>
  <c r="I88" i="9"/>
  <c r="E89" i="9"/>
  <c r="I89" i="9"/>
  <c r="J89" i="9" s="1"/>
  <c r="E90" i="9"/>
  <c r="I90" i="9"/>
  <c r="J90" i="9" s="1"/>
  <c r="E91" i="9"/>
  <c r="I91" i="9"/>
  <c r="E92" i="9"/>
  <c r="I92" i="9"/>
  <c r="E93" i="9"/>
  <c r="I93" i="9"/>
  <c r="J93" i="9" s="1"/>
  <c r="E94" i="9"/>
  <c r="I94" i="9"/>
  <c r="J94" i="9" s="1"/>
  <c r="E95" i="9"/>
  <c r="I95" i="9"/>
  <c r="E96" i="9"/>
  <c r="I96" i="9"/>
  <c r="E97" i="9"/>
  <c r="I97" i="9"/>
  <c r="J97" i="9" s="1"/>
  <c r="E98" i="9"/>
  <c r="I98" i="9"/>
  <c r="J98" i="9" s="1"/>
  <c r="E99" i="9"/>
  <c r="I99" i="9"/>
  <c r="E100" i="9"/>
  <c r="I100" i="9"/>
  <c r="E6" i="7"/>
  <c r="I6" i="7"/>
  <c r="J6" i="7" s="1"/>
  <c r="E7" i="7"/>
  <c r="I7" i="7"/>
  <c r="J7" i="7" s="1"/>
  <c r="E8" i="7"/>
  <c r="I8" i="7"/>
  <c r="J8" i="7" s="1"/>
  <c r="E9" i="7"/>
  <c r="I9" i="7"/>
  <c r="J9" i="7" s="1"/>
  <c r="E10" i="7"/>
  <c r="I10" i="7"/>
  <c r="J10" i="7" s="1"/>
  <c r="E11" i="7"/>
  <c r="I11" i="7"/>
  <c r="J11" i="7" s="1"/>
  <c r="E12" i="7"/>
  <c r="I12" i="7"/>
  <c r="J12" i="7" s="1"/>
  <c r="E13" i="7"/>
  <c r="I13" i="7"/>
  <c r="J13" i="7" s="1"/>
  <c r="E14" i="7"/>
  <c r="I14" i="7"/>
  <c r="J14" i="7" s="1"/>
  <c r="E15" i="7"/>
  <c r="I15" i="7"/>
  <c r="J15" i="7" s="1"/>
  <c r="E16" i="7"/>
  <c r="I16" i="7"/>
  <c r="J16" i="7" s="1"/>
  <c r="E17" i="7"/>
  <c r="I17" i="7"/>
  <c r="J17" i="7" s="1"/>
  <c r="E18" i="7"/>
  <c r="I18" i="7"/>
  <c r="J18" i="7" s="1"/>
  <c r="E19" i="7"/>
  <c r="I19" i="7"/>
  <c r="J19" i="7" s="1"/>
  <c r="E20" i="7"/>
  <c r="I20" i="7"/>
  <c r="J20" i="7" s="1"/>
  <c r="E21" i="7"/>
  <c r="I21" i="7"/>
  <c r="J21" i="7" s="1"/>
  <c r="E22" i="7"/>
  <c r="I22" i="7"/>
  <c r="J22" i="7" s="1"/>
  <c r="E23" i="7"/>
  <c r="I23" i="7"/>
  <c r="J23" i="7" s="1"/>
  <c r="E24" i="7"/>
  <c r="I24" i="7"/>
  <c r="J24" i="7" s="1"/>
  <c r="E25" i="7"/>
  <c r="I25" i="7"/>
  <c r="J25" i="7" s="1"/>
  <c r="E26" i="7"/>
  <c r="I26" i="7"/>
  <c r="J26" i="7" s="1"/>
  <c r="E27" i="7"/>
  <c r="I27" i="7"/>
  <c r="J27" i="7" s="1"/>
  <c r="E28" i="7"/>
  <c r="I28" i="7"/>
  <c r="J28" i="7" s="1"/>
  <c r="E29" i="7"/>
  <c r="I29" i="7"/>
  <c r="J29" i="7" s="1"/>
  <c r="E30" i="7"/>
  <c r="I30" i="7"/>
  <c r="J30" i="7" s="1"/>
  <c r="E31" i="7"/>
  <c r="I31" i="7"/>
  <c r="J31" i="7" s="1"/>
  <c r="E32" i="7"/>
  <c r="I32" i="7"/>
  <c r="J32" i="7" s="1"/>
  <c r="E33" i="7"/>
  <c r="I33" i="7"/>
  <c r="J33" i="7" s="1"/>
  <c r="E34" i="7"/>
  <c r="I34" i="7"/>
  <c r="J34" i="7" s="1"/>
  <c r="E35" i="7"/>
  <c r="I35" i="7"/>
  <c r="J35" i="7" s="1"/>
  <c r="E36" i="7"/>
  <c r="I36" i="7"/>
  <c r="J36" i="7" s="1"/>
  <c r="E37" i="7"/>
  <c r="I37" i="7"/>
  <c r="J37" i="7" s="1"/>
  <c r="E38" i="7"/>
  <c r="I38" i="7"/>
  <c r="J38" i="7" s="1"/>
  <c r="E39" i="7"/>
  <c r="I39" i="7"/>
  <c r="J39" i="7" s="1"/>
  <c r="E40" i="7"/>
  <c r="I40" i="7"/>
  <c r="J40" i="7" s="1"/>
  <c r="E41" i="7"/>
  <c r="I41" i="7"/>
  <c r="J41" i="7" s="1"/>
  <c r="E42" i="7"/>
  <c r="I42" i="7"/>
  <c r="J42" i="7" s="1"/>
  <c r="E43" i="7"/>
  <c r="I43" i="7"/>
  <c r="J43" i="7" s="1"/>
  <c r="E44" i="7"/>
  <c r="I44" i="7"/>
  <c r="J44" i="7" s="1"/>
  <c r="E45" i="7"/>
  <c r="I45" i="7"/>
  <c r="J45" i="7" s="1"/>
  <c r="E46" i="7"/>
  <c r="I46" i="7"/>
  <c r="J46" i="7" s="1"/>
  <c r="E47" i="7"/>
  <c r="I47" i="7"/>
  <c r="J47" i="7" s="1"/>
  <c r="E48" i="7"/>
  <c r="I48" i="7"/>
  <c r="J48" i="7" s="1"/>
  <c r="E49" i="7"/>
  <c r="I49" i="7"/>
  <c r="J49" i="7" s="1"/>
  <c r="E50" i="7"/>
  <c r="I50" i="7"/>
  <c r="J50" i="7" s="1"/>
  <c r="E51" i="7"/>
  <c r="I51" i="7"/>
  <c r="J51" i="7" s="1"/>
  <c r="E52" i="7"/>
  <c r="I52" i="7"/>
  <c r="J52" i="7" s="1"/>
  <c r="E53" i="7"/>
  <c r="I53" i="7"/>
  <c r="J53" i="7" s="1"/>
  <c r="E54" i="7"/>
  <c r="I54" i="7"/>
  <c r="J54" i="7" s="1"/>
  <c r="E55" i="7"/>
  <c r="I55" i="7"/>
  <c r="J55" i="7" s="1"/>
  <c r="E56" i="7"/>
  <c r="I56" i="7"/>
  <c r="J56" i="7" s="1"/>
  <c r="E57" i="7"/>
  <c r="I57" i="7"/>
  <c r="J57" i="7" s="1"/>
  <c r="E58" i="7"/>
  <c r="I58" i="7"/>
  <c r="J58" i="7" s="1"/>
  <c r="E59" i="7"/>
  <c r="I59" i="7"/>
  <c r="J59" i="7" s="1"/>
  <c r="E60" i="7"/>
  <c r="I60" i="7"/>
  <c r="J60" i="7" s="1"/>
  <c r="E61" i="7"/>
  <c r="I61" i="7"/>
  <c r="J61" i="7" s="1"/>
  <c r="E62" i="7"/>
  <c r="I62" i="7"/>
  <c r="J62" i="7" s="1"/>
  <c r="E63" i="7"/>
  <c r="I63" i="7"/>
  <c r="J63" i="7" s="1"/>
  <c r="E64" i="7"/>
  <c r="I64" i="7"/>
  <c r="J64" i="7" s="1"/>
  <c r="E65" i="7"/>
  <c r="I65" i="7"/>
  <c r="J65" i="7" s="1"/>
  <c r="E66" i="7"/>
  <c r="I66" i="7"/>
  <c r="J66" i="7" s="1"/>
  <c r="E67" i="7"/>
  <c r="I67" i="7"/>
  <c r="J67" i="7" s="1"/>
  <c r="E68" i="7"/>
  <c r="I68" i="7"/>
  <c r="J68" i="7" s="1"/>
  <c r="E69" i="7"/>
  <c r="I69" i="7"/>
  <c r="J69" i="7" s="1"/>
  <c r="E70" i="7"/>
  <c r="I70" i="7"/>
  <c r="J70" i="7" s="1"/>
  <c r="E71" i="7"/>
  <c r="I71" i="7"/>
  <c r="J71" i="7" s="1"/>
  <c r="E72" i="7"/>
  <c r="I72" i="7"/>
  <c r="J72" i="7" s="1"/>
  <c r="E73" i="7"/>
  <c r="I73" i="7"/>
  <c r="J73" i="7" s="1"/>
  <c r="E74" i="7"/>
  <c r="I74" i="7"/>
  <c r="J74" i="7" s="1"/>
  <c r="E75" i="7"/>
  <c r="I75" i="7"/>
  <c r="J75" i="7" s="1"/>
  <c r="E76" i="7"/>
  <c r="I76" i="7"/>
  <c r="J76" i="7" s="1"/>
  <c r="E77" i="7"/>
  <c r="I77" i="7"/>
  <c r="J77" i="7" s="1"/>
  <c r="E78" i="7"/>
  <c r="I78" i="7"/>
  <c r="J78" i="7" s="1"/>
  <c r="E79" i="7"/>
  <c r="I79" i="7"/>
  <c r="J79" i="7" s="1"/>
  <c r="E80" i="7"/>
  <c r="I80" i="7"/>
  <c r="J80" i="7" s="1"/>
  <c r="E81" i="7"/>
  <c r="I81" i="7"/>
  <c r="J81" i="7" s="1"/>
  <c r="E82" i="7"/>
  <c r="I82" i="7"/>
  <c r="J82" i="7" s="1"/>
  <c r="E83" i="7"/>
  <c r="I83" i="7"/>
  <c r="J83" i="7" s="1"/>
  <c r="E84" i="7"/>
  <c r="I84" i="7"/>
  <c r="J84" i="7" s="1"/>
  <c r="E85" i="7"/>
  <c r="I85" i="7"/>
  <c r="J85" i="7" s="1"/>
  <c r="E86" i="7"/>
  <c r="I86" i="7"/>
  <c r="J86" i="7" s="1"/>
  <c r="E87" i="7"/>
  <c r="I87" i="7"/>
  <c r="J87" i="7" s="1"/>
  <c r="E88" i="7"/>
  <c r="I88" i="7"/>
  <c r="J88" i="7" s="1"/>
  <c r="E89" i="7"/>
  <c r="I89" i="7"/>
  <c r="J89" i="7" s="1"/>
  <c r="E90" i="7"/>
  <c r="I90" i="7"/>
  <c r="J90" i="7" s="1"/>
  <c r="E91" i="7"/>
  <c r="I91" i="7"/>
  <c r="J91" i="7" s="1"/>
  <c r="E92" i="7"/>
  <c r="I92" i="7"/>
  <c r="J92" i="7" s="1"/>
  <c r="E93" i="7"/>
  <c r="I93" i="7"/>
  <c r="J93" i="7" s="1"/>
  <c r="E94" i="7"/>
  <c r="I94" i="7"/>
  <c r="J94" i="7" s="1"/>
  <c r="E95" i="7"/>
  <c r="I95" i="7"/>
  <c r="J95" i="7" s="1"/>
  <c r="E96" i="7"/>
  <c r="I96" i="7"/>
  <c r="J96" i="7" s="1"/>
  <c r="E97" i="7"/>
  <c r="I97" i="7"/>
  <c r="J97" i="7" s="1"/>
  <c r="E98" i="7"/>
  <c r="I98" i="7"/>
  <c r="J98" i="7" s="1"/>
  <c r="E6" i="5"/>
  <c r="I6" i="5"/>
  <c r="J6" i="5" s="1"/>
  <c r="E7" i="5"/>
  <c r="I7" i="5"/>
  <c r="J7" i="5" s="1"/>
  <c r="E8" i="5"/>
  <c r="I8" i="5"/>
  <c r="J8" i="5" s="1"/>
  <c r="E9" i="5"/>
  <c r="I9" i="5"/>
  <c r="J9" i="5" s="1"/>
  <c r="E10" i="5"/>
  <c r="I10" i="5"/>
  <c r="J10" i="5" s="1"/>
  <c r="E11" i="5"/>
  <c r="I11" i="5"/>
  <c r="J11" i="5" s="1"/>
  <c r="E12" i="5"/>
  <c r="I12" i="5"/>
  <c r="J12" i="5" s="1"/>
  <c r="E13" i="5"/>
  <c r="I13" i="5"/>
  <c r="J13" i="5" s="1"/>
  <c r="E14" i="5"/>
  <c r="I14" i="5"/>
  <c r="J14" i="5" s="1"/>
  <c r="E15" i="5"/>
  <c r="I15" i="5"/>
  <c r="J15" i="5" s="1"/>
  <c r="E16" i="5"/>
  <c r="I16" i="5"/>
  <c r="J16" i="5" s="1"/>
  <c r="E17" i="5"/>
  <c r="I17" i="5"/>
  <c r="J17" i="5" s="1"/>
  <c r="E18" i="5"/>
  <c r="I18" i="5"/>
  <c r="J18" i="5" s="1"/>
  <c r="E19" i="5"/>
  <c r="I19" i="5"/>
  <c r="J19" i="5" s="1"/>
  <c r="E20" i="5"/>
  <c r="I20" i="5"/>
  <c r="J20" i="5" s="1"/>
  <c r="E21" i="5"/>
  <c r="I21" i="5"/>
  <c r="J21" i="5" s="1"/>
  <c r="E22" i="5"/>
  <c r="I22" i="5"/>
  <c r="J22" i="5" s="1"/>
  <c r="E23" i="5"/>
  <c r="I23" i="5"/>
  <c r="J23" i="5" s="1"/>
  <c r="E24" i="5"/>
  <c r="I24" i="5"/>
  <c r="J24" i="5" s="1"/>
  <c r="E25" i="5"/>
  <c r="I25" i="5"/>
  <c r="J25" i="5" s="1"/>
  <c r="E26" i="5"/>
  <c r="I26" i="5"/>
  <c r="J26" i="5" s="1"/>
  <c r="E27" i="5"/>
  <c r="I27" i="5"/>
  <c r="J27" i="5" s="1"/>
  <c r="E28" i="5"/>
  <c r="I28" i="5"/>
  <c r="J28" i="5" s="1"/>
  <c r="E29" i="5"/>
  <c r="I29" i="5"/>
  <c r="J29" i="5" s="1"/>
  <c r="E30" i="5"/>
  <c r="I30" i="5"/>
  <c r="J30" i="5" s="1"/>
  <c r="E31" i="5"/>
  <c r="I31" i="5"/>
  <c r="J31" i="5" s="1"/>
  <c r="E32" i="5"/>
  <c r="I32" i="5"/>
  <c r="J32" i="5" s="1"/>
  <c r="E33" i="5"/>
  <c r="I33" i="5"/>
  <c r="J33" i="5" s="1"/>
  <c r="E34" i="5"/>
  <c r="I34" i="5"/>
  <c r="J34" i="5" s="1"/>
  <c r="E35" i="5"/>
  <c r="I35" i="5"/>
  <c r="J35" i="5" s="1"/>
  <c r="E36" i="5"/>
  <c r="I36" i="5"/>
  <c r="J36" i="5" s="1"/>
  <c r="E37" i="5"/>
  <c r="I37" i="5"/>
  <c r="J37" i="5" s="1"/>
  <c r="E38" i="5"/>
  <c r="I38" i="5"/>
  <c r="J38" i="5" s="1"/>
  <c r="E39" i="5"/>
  <c r="I39" i="5"/>
  <c r="J39" i="5" s="1"/>
  <c r="E40" i="5"/>
  <c r="I40" i="5"/>
  <c r="J40" i="5" s="1"/>
  <c r="E41" i="5"/>
  <c r="I41" i="5"/>
  <c r="J41" i="5" s="1"/>
  <c r="E42" i="5"/>
  <c r="I42" i="5"/>
  <c r="J42" i="5" s="1"/>
  <c r="E43" i="5"/>
  <c r="I43" i="5"/>
  <c r="J43" i="5" s="1"/>
  <c r="E44" i="5"/>
  <c r="I44" i="5"/>
  <c r="J44" i="5" s="1"/>
  <c r="E45" i="5"/>
  <c r="I45" i="5"/>
  <c r="J45" i="5" s="1"/>
  <c r="E46" i="5"/>
  <c r="I46" i="5"/>
  <c r="J46" i="5" s="1"/>
  <c r="E47" i="5"/>
  <c r="I47" i="5"/>
  <c r="J47" i="5" s="1"/>
  <c r="E48" i="5"/>
  <c r="I48" i="5"/>
  <c r="J48" i="5" s="1"/>
  <c r="E49" i="5"/>
  <c r="I49" i="5"/>
  <c r="J49" i="5" s="1"/>
  <c r="E50" i="5"/>
  <c r="I50" i="5"/>
  <c r="J50" i="5" s="1"/>
  <c r="E51" i="5"/>
  <c r="I51" i="5"/>
  <c r="J51" i="5" s="1"/>
  <c r="E52" i="5"/>
  <c r="I52" i="5"/>
  <c r="J52" i="5" s="1"/>
  <c r="E53" i="5"/>
  <c r="I53" i="5"/>
  <c r="J53" i="5" s="1"/>
  <c r="E54" i="5"/>
  <c r="I54" i="5"/>
  <c r="J54" i="5" s="1"/>
  <c r="E55" i="5"/>
  <c r="I55" i="5"/>
  <c r="J55" i="5" s="1"/>
  <c r="E56" i="5"/>
  <c r="I56" i="5"/>
  <c r="J56" i="5" s="1"/>
  <c r="E57" i="5"/>
  <c r="I57" i="5"/>
  <c r="J57" i="5" s="1"/>
  <c r="E58" i="5"/>
  <c r="I58" i="5"/>
  <c r="J58" i="5" s="1"/>
  <c r="E59" i="5"/>
  <c r="I59" i="5"/>
  <c r="J59" i="5" s="1"/>
  <c r="E60" i="5"/>
  <c r="I60" i="5"/>
  <c r="J60" i="5" s="1"/>
  <c r="E61" i="5"/>
  <c r="I61" i="5"/>
  <c r="J61" i="5" s="1"/>
  <c r="E62" i="5"/>
  <c r="I62" i="5"/>
  <c r="J62" i="5" s="1"/>
  <c r="E63" i="5"/>
  <c r="I63" i="5"/>
  <c r="J63" i="5" s="1"/>
  <c r="E64" i="5"/>
  <c r="I64" i="5"/>
  <c r="J64" i="5" s="1"/>
  <c r="E65" i="5"/>
  <c r="I65" i="5"/>
  <c r="J65" i="5" s="1"/>
  <c r="E66" i="5"/>
  <c r="I66" i="5"/>
  <c r="J66" i="5" s="1"/>
  <c r="E67" i="5"/>
  <c r="I67" i="5"/>
  <c r="J67" i="5" s="1"/>
  <c r="E114" i="5"/>
  <c r="I114" i="5"/>
  <c r="J114" i="5" s="1"/>
  <c r="E115" i="5"/>
  <c r="I115" i="5"/>
  <c r="J115" i="5" s="1"/>
  <c r="E116" i="5"/>
  <c r="I116" i="5"/>
  <c r="J116" i="5" s="1"/>
  <c r="E117" i="5"/>
  <c r="I117" i="5"/>
  <c r="J117" i="5" s="1"/>
  <c r="E118" i="5"/>
  <c r="I118" i="5"/>
  <c r="J118" i="5" s="1"/>
  <c r="E119" i="5"/>
  <c r="I119" i="5"/>
  <c r="J119" i="5" s="1"/>
  <c r="E120" i="5"/>
  <c r="I120" i="5"/>
  <c r="J120" i="5" s="1"/>
  <c r="E121" i="5"/>
  <c r="I121" i="5"/>
  <c r="J121" i="5" s="1"/>
  <c r="E122" i="5"/>
  <c r="I122" i="5"/>
  <c r="J122" i="5" s="1"/>
  <c r="E123" i="5"/>
  <c r="I123" i="5"/>
  <c r="J123" i="5" s="1"/>
  <c r="E124" i="5"/>
  <c r="I124" i="5"/>
  <c r="J124" i="5" s="1"/>
  <c r="E125" i="5"/>
  <c r="I125" i="5"/>
  <c r="J125" i="5" s="1"/>
  <c r="E126" i="5"/>
  <c r="I126" i="5"/>
  <c r="J126" i="5" s="1"/>
  <c r="E127" i="5"/>
  <c r="I127" i="5"/>
  <c r="J127" i="5" s="1"/>
  <c r="E128" i="5"/>
  <c r="I128" i="5"/>
  <c r="J128" i="5" s="1"/>
  <c r="E129" i="5"/>
  <c r="I129" i="5"/>
  <c r="J129" i="5" s="1"/>
  <c r="E130" i="5"/>
  <c r="I130" i="5"/>
  <c r="J130" i="5" s="1"/>
  <c r="E131" i="5"/>
  <c r="I131" i="5"/>
  <c r="J131" i="5" s="1"/>
  <c r="E132" i="5"/>
  <c r="I132" i="5"/>
  <c r="J132" i="5" s="1"/>
  <c r="E133" i="5"/>
  <c r="I133" i="5"/>
  <c r="J133" i="5" s="1"/>
  <c r="E134" i="5"/>
  <c r="I134" i="5"/>
  <c r="J134" i="5" s="1"/>
  <c r="E135" i="5"/>
  <c r="I135" i="5"/>
  <c r="J135" i="5" s="1"/>
  <c r="E136" i="5"/>
  <c r="I136" i="5"/>
  <c r="J136" i="5" s="1"/>
  <c r="E137" i="5"/>
  <c r="I137" i="5"/>
  <c r="J137" i="5" s="1"/>
  <c r="E138" i="5"/>
  <c r="I138" i="5"/>
  <c r="J138" i="5" s="1"/>
  <c r="E139" i="5"/>
  <c r="I139" i="5"/>
  <c r="J139" i="5" s="1"/>
  <c r="E140" i="5"/>
  <c r="I140" i="5"/>
  <c r="J140" i="5" s="1"/>
  <c r="E141" i="5"/>
  <c r="I141" i="5"/>
  <c r="J141" i="5" s="1"/>
  <c r="E142" i="5"/>
  <c r="I142" i="5"/>
  <c r="J142" i="5" s="1"/>
  <c r="E143" i="5"/>
  <c r="I143" i="5"/>
  <c r="J143" i="5" s="1"/>
  <c r="E144" i="5"/>
  <c r="I144" i="5"/>
  <c r="J144" i="5" s="1"/>
  <c r="E196" i="4"/>
  <c r="E203" i="4"/>
  <c r="E204" i="4"/>
  <c r="E205" i="4"/>
  <c r="E206" i="4"/>
  <c r="E207" i="4"/>
  <c r="I203" i="4"/>
  <c r="J203" i="4" s="1"/>
  <c r="I204" i="4"/>
  <c r="J204" i="4" s="1"/>
  <c r="I205" i="4"/>
  <c r="J205" i="4" s="1"/>
  <c r="I206" i="4"/>
  <c r="J206" i="4" s="1"/>
  <c r="I207" i="4"/>
  <c r="J207" i="4" s="1"/>
  <c r="K203" i="4"/>
  <c r="L203" i="4" s="1"/>
  <c r="K204" i="4"/>
  <c r="L204" i="4" s="1"/>
  <c r="K205" i="4"/>
  <c r="L205" i="4" s="1"/>
  <c r="K206" i="4"/>
  <c r="L206" i="4" s="1"/>
  <c r="K207" i="4"/>
  <c r="L207" i="4" s="1"/>
  <c r="E197" i="4"/>
  <c r="E198" i="4"/>
  <c r="E199" i="4"/>
  <c r="E200" i="4"/>
  <c r="E201" i="4"/>
  <c r="E202" i="4"/>
  <c r="I197" i="4"/>
  <c r="J197" i="4" s="1"/>
  <c r="I198" i="4"/>
  <c r="J198" i="4" s="1"/>
  <c r="I199" i="4"/>
  <c r="J199" i="4" s="1"/>
  <c r="I200" i="4"/>
  <c r="J200" i="4" s="1"/>
  <c r="I201" i="4"/>
  <c r="J201" i="4" s="1"/>
  <c r="I202" i="4"/>
  <c r="J202" i="4" s="1"/>
  <c r="K197" i="4"/>
  <c r="L197" i="4" s="1"/>
  <c r="K198" i="4"/>
  <c r="L198" i="4" s="1"/>
  <c r="K199" i="4"/>
  <c r="L199" i="4" s="1"/>
  <c r="K200" i="4"/>
  <c r="L200" i="4" s="1"/>
  <c r="K201" i="4"/>
  <c r="L201" i="4" s="1"/>
  <c r="K202" i="4"/>
  <c r="L202" i="4" s="1"/>
  <c r="E92" i="4"/>
  <c r="E93" i="4"/>
  <c r="E94" i="4"/>
  <c r="E99" i="4"/>
  <c r="E100" i="4"/>
  <c r="E101" i="4"/>
  <c r="E102" i="4"/>
  <c r="E103" i="4"/>
  <c r="E104" i="4"/>
  <c r="E105" i="4"/>
  <c r="E106" i="4"/>
  <c r="E107" i="4"/>
  <c r="E108" i="4"/>
  <c r="E109" i="4"/>
  <c r="I92" i="4"/>
  <c r="J92" i="4" s="1"/>
  <c r="I93" i="4"/>
  <c r="J93" i="4" s="1"/>
  <c r="I94" i="4"/>
  <c r="J94"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K92" i="4"/>
  <c r="L92" i="4" s="1"/>
  <c r="K93" i="4"/>
  <c r="L93" i="4" s="1"/>
  <c r="K94" i="4"/>
  <c r="L94" i="4" s="1"/>
  <c r="K99" i="4"/>
  <c r="L99" i="4" s="1"/>
  <c r="K100" i="4"/>
  <c r="L100" i="4" s="1"/>
  <c r="K101" i="4"/>
  <c r="L101" i="4" s="1"/>
  <c r="K102" i="4"/>
  <c r="L102" i="4" s="1"/>
  <c r="K103" i="4"/>
  <c r="L103" i="4" s="1"/>
  <c r="K104" i="4"/>
  <c r="L104" i="4" s="1"/>
  <c r="K105" i="4"/>
  <c r="L105" i="4" s="1"/>
  <c r="K106" i="4"/>
  <c r="L106" i="4" s="1"/>
  <c r="K107" i="4"/>
  <c r="L107" i="4" s="1"/>
  <c r="K108" i="4"/>
  <c r="L108" i="4" s="1"/>
  <c r="K109" i="4"/>
  <c r="L109" i="4" s="1"/>
  <c r="F66" i="3"/>
  <c r="F6" i="3"/>
  <c r="F7" i="3"/>
  <c r="F8" i="3"/>
  <c r="F9"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7" i="3"/>
  <c r="F68" i="3"/>
  <c r="F69" i="3"/>
  <c r="F70" i="3"/>
  <c r="F71" i="3"/>
  <c r="F72" i="3"/>
  <c r="F73" i="3"/>
  <c r="F74" i="3"/>
  <c r="F75" i="3"/>
  <c r="F76" i="3"/>
  <c r="F77" i="3"/>
  <c r="F78" i="3"/>
  <c r="F79" i="3"/>
  <c r="F80" i="3"/>
  <c r="F81" i="3"/>
  <c r="F95" i="3"/>
  <c r="F96" i="3"/>
  <c r="F97" i="3"/>
  <c r="F98" i="3"/>
  <c r="F99" i="3"/>
  <c r="F100" i="3"/>
  <c r="F106" i="3"/>
  <c r="F111" i="3"/>
  <c r="F114" i="3"/>
  <c r="F115" i="3"/>
  <c r="F116" i="3"/>
  <c r="F117" i="3"/>
  <c r="F118" i="3"/>
  <c r="F119" i="3"/>
  <c r="F120" i="3"/>
  <c r="F121" i="3"/>
  <c r="F122" i="3"/>
  <c r="J56" i="3"/>
  <c r="K56" i="3" s="1"/>
  <c r="J57" i="3"/>
  <c r="K57" i="3" s="1"/>
  <c r="J58" i="3"/>
  <c r="K58" i="3" s="1"/>
  <c r="J59" i="3"/>
  <c r="K59" i="3" s="1"/>
  <c r="J60" i="3"/>
  <c r="K60" i="3" s="1"/>
  <c r="J61" i="3"/>
  <c r="K61" i="3" s="1"/>
  <c r="J62" i="3"/>
  <c r="K62" i="3" s="1"/>
  <c r="J63" i="3"/>
  <c r="K63" i="3" s="1"/>
  <c r="J64" i="3"/>
  <c r="K64" i="3" s="1"/>
  <c r="J65" i="3"/>
  <c r="K65" i="3" s="1"/>
  <c r="J66" i="3"/>
  <c r="K66" i="3" s="1"/>
  <c r="J67" i="3"/>
  <c r="K67" i="3" s="1"/>
  <c r="J68" i="3"/>
  <c r="K68" i="3" s="1"/>
  <c r="J69" i="3"/>
  <c r="K69" i="3" s="1"/>
  <c r="J70" i="3"/>
  <c r="K70" i="3" s="1"/>
  <c r="J71" i="3"/>
  <c r="K71" i="3" s="1"/>
  <c r="J72" i="3"/>
  <c r="K72" i="3" s="1"/>
  <c r="J73" i="3"/>
  <c r="K73" i="3" s="1"/>
  <c r="J74" i="3"/>
  <c r="K74" i="3" s="1"/>
  <c r="J75" i="3"/>
  <c r="K75" i="3" s="1"/>
  <c r="J76" i="3"/>
  <c r="K76" i="3" s="1"/>
  <c r="J77" i="3"/>
  <c r="K77" i="3" s="1"/>
  <c r="J78" i="3"/>
  <c r="K78" i="3" s="1"/>
  <c r="J79" i="3"/>
  <c r="K79" i="3" s="1"/>
  <c r="J80" i="3"/>
  <c r="K80" i="3" s="1"/>
  <c r="J81" i="3"/>
  <c r="K81" i="3" s="1"/>
  <c r="J95" i="3"/>
  <c r="K95" i="3" s="1"/>
  <c r="J96" i="3"/>
  <c r="K96" i="3" s="1"/>
  <c r="J97" i="3"/>
  <c r="K97" i="3" s="1"/>
  <c r="J98" i="3"/>
  <c r="K98" i="3" s="1"/>
  <c r="J99" i="3"/>
  <c r="K99" i="3" s="1"/>
  <c r="J100" i="3"/>
  <c r="K100" i="3" s="1"/>
  <c r="J106" i="3"/>
  <c r="K106" i="3" s="1"/>
  <c r="J111" i="3"/>
  <c r="K111" i="3" s="1"/>
  <c r="J114" i="3"/>
  <c r="K114" i="3" s="1"/>
  <c r="J115" i="3"/>
  <c r="K115" i="3" s="1"/>
  <c r="J116" i="3"/>
  <c r="K116" i="3" s="1"/>
  <c r="J117" i="3"/>
  <c r="K117" i="3" s="1"/>
  <c r="J118" i="3"/>
  <c r="K118" i="3" s="1"/>
  <c r="J119" i="3"/>
  <c r="K119" i="3" s="1"/>
  <c r="J120" i="3"/>
  <c r="K120" i="3" s="1"/>
  <c r="J121" i="3"/>
  <c r="K121" i="3" s="1"/>
  <c r="J122" i="3"/>
  <c r="K122" i="3" s="1"/>
  <c r="M56" i="3"/>
  <c r="L56" i="3" s="1"/>
  <c r="M57" i="3"/>
  <c r="L57" i="3" s="1"/>
  <c r="M58" i="3"/>
  <c r="L58" i="3" s="1"/>
  <c r="M59" i="3"/>
  <c r="L59" i="3" s="1"/>
  <c r="M60" i="3"/>
  <c r="L60" i="3" s="1"/>
  <c r="M61" i="3"/>
  <c r="L61" i="3" s="1"/>
  <c r="M62" i="3"/>
  <c r="L62" i="3" s="1"/>
  <c r="M63" i="3"/>
  <c r="L63" i="3" s="1"/>
  <c r="M64" i="3"/>
  <c r="L64" i="3" s="1"/>
  <c r="M65" i="3"/>
  <c r="L65" i="3" s="1"/>
  <c r="M66" i="3"/>
  <c r="L66" i="3" s="1"/>
  <c r="M67" i="3"/>
  <c r="L67" i="3" s="1"/>
  <c r="M68" i="3"/>
  <c r="L68" i="3" s="1"/>
  <c r="M69" i="3"/>
  <c r="L69" i="3" s="1"/>
  <c r="M70" i="3"/>
  <c r="L70" i="3" s="1"/>
  <c r="M71" i="3"/>
  <c r="L71" i="3" s="1"/>
  <c r="M72" i="3"/>
  <c r="L72" i="3" s="1"/>
  <c r="M73" i="3"/>
  <c r="L73" i="3" s="1"/>
  <c r="M74" i="3"/>
  <c r="L74" i="3" s="1"/>
  <c r="M75" i="3"/>
  <c r="L75" i="3" s="1"/>
  <c r="M76" i="3"/>
  <c r="L76" i="3" s="1"/>
  <c r="M77" i="3"/>
  <c r="L77" i="3" s="1"/>
  <c r="M78" i="3"/>
  <c r="L78" i="3" s="1"/>
  <c r="M79" i="3"/>
  <c r="L79" i="3" s="1"/>
  <c r="M80" i="3"/>
  <c r="L80" i="3" s="1"/>
  <c r="M81" i="3"/>
  <c r="L81" i="3" s="1"/>
  <c r="M95" i="3"/>
  <c r="L95" i="3" s="1"/>
  <c r="M96" i="3"/>
  <c r="L96" i="3" s="1"/>
  <c r="M97" i="3"/>
  <c r="L97" i="3" s="1"/>
  <c r="M98" i="3"/>
  <c r="L98" i="3" s="1"/>
  <c r="M99" i="3"/>
  <c r="L99" i="3" s="1"/>
  <c r="M100" i="3"/>
  <c r="L100" i="3" s="1"/>
  <c r="M106" i="3"/>
  <c r="L106" i="3" s="1"/>
  <c r="M111" i="3"/>
  <c r="L111" i="3" s="1"/>
  <c r="M114" i="3"/>
  <c r="L114" i="3" s="1"/>
  <c r="M115" i="3"/>
  <c r="L115" i="3" s="1"/>
  <c r="M116" i="3"/>
  <c r="L116" i="3" s="1"/>
  <c r="M117" i="3"/>
  <c r="L117" i="3" s="1"/>
  <c r="M118" i="3"/>
  <c r="L118" i="3" s="1"/>
  <c r="M119" i="3"/>
  <c r="L119" i="3" s="1"/>
  <c r="M120" i="3"/>
  <c r="L120" i="3" s="1"/>
  <c r="M121" i="3"/>
  <c r="L121" i="3" s="1"/>
  <c r="M122" i="3"/>
  <c r="L122" i="3" s="1"/>
  <c r="J46" i="3"/>
  <c r="K46" i="3" s="1"/>
  <c r="J47" i="3"/>
  <c r="K47" i="3" s="1"/>
  <c r="J48" i="3"/>
  <c r="K48" i="3" s="1"/>
  <c r="J49" i="3"/>
  <c r="K49" i="3" s="1"/>
  <c r="J50" i="3"/>
  <c r="K50" i="3" s="1"/>
  <c r="J51" i="3"/>
  <c r="K51" i="3" s="1"/>
  <c r="J52" i="3"/>
  <c r="K52" i="3" s="1"/>
  <c r="J53" i="3"/>
  <c r="K53" i="3" s="1"/>
  <c r="J54" i="3"/>
  <c r="K54" i="3" s="1"/>
  <c r="J55" i="3"/>
  <c r="K55" i="3" s="1"/>
  <c r="M46" i="3"/>
  <c r="L46" i="3" s="1"/>
  <c r="M47" i="3"/>
  <c r="L47" i="3" s="1"/>
  <c r="M48" i="3"/>
  <c r="L48" i="3" s="1"/>
  <c r="M49" i="3"/>
  <c r="L49" i="3" s="1"/>
  <c r="M50" i="3"/>
  <c r="L50" i="3" s="1"/>
  <c r="M51" i="3"/>
  <c r="L51" i="3" s="1"/>
  <c r="M52" i="3"/>
  <c r="L52" i="3" s="1"/>
  <c r="M53" i="3"/>
  <c r="L53" i="3" s="1"/>
  <c r="M54" i="3"/>
  <c r="L54" i="3" s="1"/>
  <c r="M55" i="3"/>
  <c r="L55" i="3" s="1"/>
  <c r="J45" i="3"/>
  <c r="K45" i="3" s="1"/>
  <c r="M45" i="3"/>
  <c r="L45" i="3" s="1"/>
  <c r="J44" i="3"/>
  <c r="K44" i="3" s="1"/>
  <c r="M44" i="3"/>
  <c r="L44" i="3" s="1"/>
  <c r="J43" i="3"/>
  <c r="K43" i="3" s="1"/>
  <c r="M43" i="3"/>
  <c r="L43" i="3" s="1"/>
  <c r="J42" i="3"/>
  <c r="K42" i="3" s="1"/>
  <c r="M42" i="3"/>
  <c r="L42" i="3" s="1"/>
  <c r="J39" i="3"/>
  <c r="K39" i="3" s="1"/>
  <c r="J40" i="3"/>
  <c r="K40" i="3" s="1"/>
  <c r="J41" i="3"/>
  <c r="K41" i="3" s="1"/>
  <c r="M39" i="3"/>
  <c r="L39" i="3" s="1"/>
  <c r="M40" i="3"/>
  <c r="L40" i="3" s="1"/>
  <c r="M41" i="3"/>
  <c r="L41" i="3" s="1"/>
  <c r="J34" i="3"/>
  <c r="K34" i="3" s="1"/>
  <c r="J35" i="3"/>
  <c r="K35" i="3" s="1"/>
  <c r="J36" i="3"/>
  <c r="K36" i="3" s="1"/>
  <c r="J37" i="3"/>
  <c r="K37" i="3" s="1"/>
  <c r="J38" i="3"/>
  <c r="K38" i="3" s="1"/>
  <c r="M34" i="3"/>
  <c r="L34" i="3" s="1"/>
  <c r="M35" i="3"/>
  <c r="L35" i="3" s="1"/>
  <c r="M36" i="3"/>
  <c r="L36" i="3" s="1"/>
  <c r="M37" i="3"/>
  <c r="L37" i="3" s="1"/>
  <c r="M38" i="3"/>
  <c r="L38" i="3" s="1"/>
  <c r="J23" i="3"/>
  <c r="K23" i="3" s="1"/>
  <c r="J24" i="3"/>
  <c r="K24" i="3" s="1"/>
  <c r="J25" i="3"/>
  <c r="K25" i="3" s="1"/>
  <c r="J26" i="3"/>
  <c r="K26" i="3" s="1"/>
  <c r="J27" i="3"/>
  <c r="K27" i="3" s="1"/>
  <c r="J28" i="3"/>
  <c r="K28" i="3" s="1"/>
  <c r="J29" i="3"/>
  <c r="K29" i="3" s="1"/>
  <c r="J30" i="3"/>
  <c r="K30" i="3" s="1"/>
  <c r="J31" i="3"/>
  <c r="K31" i="3" s="1"/>
  <c r="J32" i="3"/>
  <c r="K32" i="3" s="1"/>
  <c r="J33" i="3"/>
  <c r="K33" i="3" s="1"/>
  <c r="M23" i="3"/>
  <c r="L23" i="3" s="1"/>
  <c r="M24" i="3"/>
  <c r="L24" i="3" s="1"/>
  <c r="M25" i="3"/>
  <c r="L25" i="3" s="1"/>
  <c r="M26" i="3"/>
  <c r="L26" i="3" s="1"/>
  <c r="M27" i="3"/>
  <c r="L27" i="3" s="1"/>
  <c r="M28" i="3"/>
  <c r="L28" i="3" s="1"/>
  <c r="M29" i="3"/>
  <c r="L29" i="3" s="1"/>
  <c r="M30" i="3"/>
  <c r="L30" i="3" s="1"/>
  <c r="M31" i="3"/>
  <c r="L31" i="3" s="1"/>
  <c r="M32" i="3"/>
  <c r="L32" i="3" s="1"/>
  <c r="M33" i="3"/>
  <c r="L33" i="3" s="1"/>
  <c r="M11" i="3"/>
  <c r="L11" i="3" s="1"/>
  <c r="J14" i="3"/>
  <c r="K14" i="3" s="1"/>
  <c r="M14" i="3"/>
  <c r="L14" i="3" s="1"/>
  <c r="J15" i="3"/>
  <c r="K15" i="3" s="1"/>
  <c r="M15" i="3"/>
  <c r="L15" i="3" s="1"/>
  <c r="J16" i="3"/>
  <c r="K16" i="3" s="1"/>
  <c r="M16" i="3"/>
  <c r="L16" i="3" s="1"/>
  <c r="J13" i="3"/>
  <c r="K13" i="3" s="1"/>
  <c r="M13" i="3"/>
  <c r="L13" i="3" s="1"/>
  <c r="E195" i="4"/>
  <c r="I195" i="4"/>
  <c r="J195" i="4" s="1"/>
  <c r="K195" i="4"/>
  <c r="L195" i="4" s="1"/>
  <c r="F140" i="17"/>
  <c r="E7" i="22" l="1"/>
  <c r="E7" i="10"/>
  <c r="C7" i="22"/>
  <c r="C7" i="10"/>
  <c r="F7" i="10" s="1"/>
  <c r="E11" i="22"/>
  <c r="N33" i="3"/>
  <c r="N29" i="3"/>
  <c r="N25" i="3"/>
  <c r="N41" i="3"/>
  <c r="N38" i="3"/>
  <c r="N120" i="3"/>
  <c r="N106" i="3"/>
  <c r="N97" i="3"/>
  <c r="N76" i="3"/>
  <c r="N72" i="3"/>
  <c r="N64" i="3"/>
  <c r="N60" i="3"/>
  <c r="N52" i="3"/>
  <c r="N48" i="3"/>
  <c r="N42" i="3"/>
  <c r="N13" i="3"/>
  <c r="N34" i="3"/>
  <c r="N44" i="3"/>
  <c r="N116" i="3"/>
  <c r="N80" i="3"/>
  <c r="N68" i="3"/>
  <c r="N56" i="3"/>
  <c r="N15" i="3"/>
  <c r="N32" i="3"/>
  <c r="N28" i="3"/>
  <c r="N24" i="3"/>
  <c r="N40" i="3"/>
  <c r="N55" i="3"/>
  <c r="N51" i="3"/>
  <c r="N47" i="3"/>
  <c r="N119" i="3"/>
  <c r="N115" i="3"/>
  <c r="N100" i="3"/>
  <c r="N96" i="3"/>
  <c r="N79" i="3"/>
  <c r="N75" i="3"/>
  <c r="N71" i="3"/>
  <c r="N67" i="3"/>
  <c r="N63" i="3"/>
  <c r="N59" i="3"/>
  <c r="N31" i="3"/>
  <c r="N27" i="3"/>
  <c r="N23" i="3"/>
  <c r="N39" i="3"/>
  <c r="N122" i="3"/>
  <c r="N118" i="3"/>
  <c r="N114" i="3"/>
  <c r="N99" i="3"/>
  <c r="N95" i="3"/>
  <c r="N78" i="3"/>
  <c r="N74" i="3"/>
  <c r="N70" i="3"/>
  <c r="N66" i="3"/>
  <c r="N62" i="3"/>
  <c r="N58" i="3"/>
  <c r="N14" i="3"/>
  <c r="N36" i="3"/>
  <c r="N45" i="3"/>
  <c r="N50" i="3"/>
  <c r="N46" i="3"/>
  <c r="N37" i="3"/>
  <c r="N16" i="3"/>
  <c r="N43" i="3"/>
  <c r="N54" i="3"/>
  <c r="N30" i="3"/>
  <c r="N26" i="3"/>
  <c r="N35" i="3"/>
  <c r="N53" i="3"/>
  <c r="N49" i="3"/>
  <c r="N121" i="3"/>
  <c r="N117" i="3"/>
  <c r="N111" i="3"/>
  <c r="N98" i="3"/>
  <c r="N81" i="3"/>
  <c r="N77" i="3"/>
  <c r="N73" i="3"/>
  <c r="N69" i="3"/>
  <c r="N65" i="3"/>
  <c r="N61" i="3"/>
  <c r="N57" i="3"/>
  <c r="K23" i="8"/>
  <c r="J40" i="9"/>
  <c r="K59" i="8"/>
  <c r="J22" i="9"/>
  <c r="J91" i="9"/>
  <c r="J72" i="9"/>
  <c r="K55" i="8"/>
  <c r="K51" i="8"/>
  <c r="K47" i="8"/>
  <c r="K43" i="8"/>
  <c r="K87" i="8"/>
  <c r="J83" i="9"/>
  <c r="J56" i="9"/>
  <c r="K39" i="8"/>
  <c r="K27" i="8"/>
  <c r="J99" i="9"/>
  <c r="J88" i="9"/>
  <c r="K83" i="8"/>
  <c r="K79" i="8"/>
  <c r="J75" i="9"/>
  <c r="J51" i="9"/>
  <c r="J17" i="9"/>
  <c r="K75" i="8"/>
  <c r="K38" i="8"/>
  <c r="K91" i="8"/>
  <c r="K71" i="8"/>
  <c r="J67" i="9"/>
  <c r="J35" i="9"/>
  <c r="K70" i="8"/>
  <c r="K14" i="8"/>
  <c r="K99" i="8"/>
  <c r="K67" i="8"/>
  <c r="K35" i="8"/>
  <c r="K46" i="8"/>
  <c r="K78" i="8"/>
  <c r="K95" i="8"/>
  <c r="K63" i="8"/>
  <c r="J59" i="9"/>
  <c r="J43" i="9"/>
  <c r="K31" i="8"/>
  <c r="J27" i="9"/>
  <c r="J11" i="9"/>
  <c r="K22" i="8"/>
  <c r="K54" i="8"/>
  <c r="K86" i="8"/>
  <c r="J96" i="9"/>
  <c r="J80" i="9"/>
  <c r="J64" i="9"/>
  <c r="J48" i="9"/>
  <c r="J32" i="9"/>
  <c r="J14" i="9"/>
  <c r="K13" i="8"/>
  <c r="K9" i="8"/>
  <c r="K30" i="8"/>
  <c r="K62" i="8"/>
  <c r="K94" i="8"/>
  <c r="J95" i="9"/>
  <c r="J87" i="9"/>
  <c r="J79" i="9"/>
  <c r="J71" i="9"/>
  <c r="J63" i="9"/>
  <c r="J55" i="9"/>
  <c r="J47" i="9"/>
  <c r="J39" i="9"/>
  <c r="J31" i="9"/>
  <c r="J21" i="9"/>
  <c r="J13" i="9"/>
  <c r="J10" i="9"/>
  <c r="J7" i="9"/>
  <c r="K11" i="8"/>
  <c r="K18" i="8"/>
  <c r="K34" i="8"/>
  <c r="K58" i="8"/>
  <c r="K66" i="8"/>
  <c r="K74" i="8"/>
  <c r="K82" i="8"/>
  <c r="K88" i="8"/>
  <c r="K90" i="8"/>
  <c r="K98" i="8"/>
  <c r="K26" i="8"/>
  <c r="K42" i="8"/>
  <c r="K17" i="8"/>
  <c r="K21" i="8"/>
  <c r="K25" i="8"/>
  <c r="K29" i="8"/>
  <c r="K33" i="8"/>
  <c r="K37" i="8"/>
  <c r="K41" i="8"/>
  <c r="K45" i="8"/>
  <c r="K49" i="8"/>
  <c r="K53" i="8"/>
  <c r="K57" i="8"/>
  <c r="K61" i="8"/>
  <c r="K65" i="8"/>
  <c r="K69" i="8"/>
  <c r="K73" i="8"/>
  <c r="K77" i="8"/>
  <c r="K81" i="8"/>
  <c r="K85" i="8"/>
  <c r="K89" i="8"/>
  <c r="K93" i="8"/>
  <c r="K97" i="8"/>
  <c r="K50" i="8"/>
  <c r="J100" i="9"/>
  <c r="J92" i="9"/>
  <c r="J84" i="9"/>
  <c r="J76" i="9"/>
  <c r="J68" i="9"/>
  <c r="J60" i="9"/>
  <c r="J52" i="9"/>
  <c r="J44" i="9"/>
  <c r="J36" i="9"/>
  <c r="J28" i="9"/>
  <c r="J18" i="9"/>
  <c r="J6" i="9"/>
  <c r="K6" i="8"/>
  <c r="K12" i="8"/>
  <c r="K16" i="8"/>
  <c r="K20" i="8"/>
  <c r="K24" i="8"/>
  <c r="K28" i="8"/>
  <c r="K32" i="8"/>
  <c r="K36" i="8"/>
  <c r="K40" i="8"/>
  <c r="K44" i="8"/>
  <c r="K48" i="8"/>
  <c r="K52" i="8"/>
  <c r="K56" i="8"/>
  <c r="K60" i="8"/>
  <c r="K64" i="8"/>
  <c r="K68" i="8"/>
  <c r="K72" i="8"/>
  <c r="K76" i="8"/>
  <c r="K80" i="8"/>
  <c r="K84" i="8"/>
  <c r="K92" i="8"/>
  <c r="K96" i="8"/>
  <c r="K100" i="8"/>
  <c r="F7" i="22" l="1"/>
  <c r="E12" i="22"/>
  <c r="C11" i="20"/>
  <c r="C13" i="20"/>
  <c r="C12" i="20"/>
  <c r="E14" i="10"/>
  <c r="F14" i="10" s="1"/>
  <c r="E16" i="10"/>
  <c r="E15" i="10"/>
  <c r="F15" i="10" s="1"/>
  <c r="E13" i="10"/>
  <c r="F13" i="10" s="1"/>
  <c r="K101" i="8"/>
  <c r="J12" i="3" l="1"/>
  <c r="K12" i="3" s="1"/>
  <c r="J17" i="3"/>
  <c r="K17" i="3" s="1"/>
  <c r="J18" i="3"/>
  <c r="K18" i="3" s="1"/>
  <c r="J19" i="3"/>
  <c r="K19" i="3" s="1"/>
  <c r="J20" i="3"/>
  <c r="K20" i="3" s="1"/>
  <c r="J21" i="3"/>
  <c r="K21" i="3" s="1"/>
  <c r="J22" i="3"/>
  <c r="K22" i="3" s="1"/>
  <c r="I161" i="4"/>
  <c r="J161" i="4" s="1"/>
  <c r="I162" i="4"/>
  <c r="J162" i="4" s="1"/>
  <c r="I163" i="4"/>
  <c r="J163" i="4" s="1"/>
  <c r="I164" i="4"/>
  <c r="J164" i="4" s="1"/>
  <c r="I165" i="4"/>
  <c r="J165" i="4" s="1"/>
  <c r="I166" i="4"/>
  <c r="J166" i="4" s="1"/>
  <c r="I167" i="4"/>
  <c r="J167" i="4" s="1"/>
  <c r="I168" i="4"/>
  <c r="J168" i="4" s="1"/>
  <c r="I192" i="4"/>
  <c r="J192" i="4" s="1"/>
  <c r="I193" i="4"/>
  <c r="J193" i="4" s="1"/>
  <c r="I194" i="4"/>
  <c r="J194" i="4" s="1"/>
  <c r="I196" i="4"/>
  <c r="J196" i="4" s="1"/>
  <c r="I59" i="4"/>
  <c r="J59" i="4" s="1"/>
  <c r="I60" i="4"/>
  <c r="J60" i="4" s="1"/>
  <c r="I61" i="4"/>
  <c r="J61" i="4" s="1"/>
  <c r="I62" i="4"/>
  <c r="J62" i="4" s="1"/>
  <c r="I73" i="4"/>
  <c r="J73" i="4" s="1"/>
  <c r="I74" i="4"/>
  <c r="J74" i="4" s="1"/>
  <c r="I75" i="4"/>
  <c r="J75" i="4" s="1"/>
  <c r="I76" i="4"/>
  <c r="J76" i="4" s="1"/>
  <c r="I77" i="4"/>
  <c r="J77" i="4" s="1"/>
  <c r="I87" i="4"/>
  <c r="J87" i="4" s="1"/>
  <c r="I88" i="4"/>
  <c r="J88" i="4" s="1"/>
  <c r="I90" i="4"/>
  <c r="J90" i="4" s="1"/>
  <c r="I91" i="4"/>
  <c r="J91" i="4" s="1"/>
  <c r="I5" i="9"/>
  <c r="F5" i="3"/>
  <c r="G188" i="17"/>
  <c r="G189" i="17"/>
  <c r="G190" i="17"/>
  <c r="G191" i="17"/>
  <c r="G192" i="17"/>
  <c r="G193" i="17"/>
  <c r="G194" i="17"/>
  <c r="G195" i="17"/>
  <c r="G196" i="17"/>
  <c r="G197" i="17"/>
  <c r="G198" i="17"/>
  <c r="G199" i="17"/>
  <c r="G200" i="17"/>
  <c r="G201" i="17"/>
  <c r="G202" i="17"/>
  <c r="G203" i="17"/>
  <c r="G204" i="17"/>
  <c r="G205" i="17"/>
  <c r="K89" i="4"/>
  <c r="L89" i="4" s="1"/>
  <c r="E165" i="4"/>
  <c r="K165" i="4"/>
  <c r="L165" i="4" s="1"/>
  <c r="E74" i="4"/>
  <c r="K74" i="4"/>
  <c r="L74" i="4" s="1"/>
  <c r="E161" i="4"/>
  <c r="E162" i="4"/>
  <c r="E163" i="4"/>
  <c r="E164" i="4"/>
  <c r="E166" i="4"/>
  <c r="E167" i="4"/>
  <c r="E168" i="4"/>
  <c r="E192" i="4"/>
  <c r="E193" i="4"/>
  <c r="E194" i="4"/>
  <c r="E8" i="4"/>
  <c r="E59" i="4"/>
  <c r="E60" i="4"/>
  <c r="E61" i="4"/>
  <c r="E62" i="4"/>
  <c r="E73" i="4"/>
  <c r="E75" i="4"/>
  <c r="E76" i="4"/>
  <c r="E77" i="4"/>
  <c r="E87" i="4"/>
  <c r="E88" i="4"/>
  <c r="E89" i="4"/>
  <c r="E90" i="4"/>
  <c r="E91" i="4"/>
  <c r="K59" i="4"/>
  <c r="L59" i="4" s="1"/>
  <c r="K60" i="4"/>
  <c r="L60" i="4" s="1"/>
  <c r="K61" i="4"/>
  <c r="L61" i="4" s="1"/>
  <c r="K62" i="4"/>
  <c r="L62" i="4" s="1"/>
  <c r="K73" i="4"/>
  <c r="L73" i="4" s="1"/>
  <c r="K75" i="4"/>
  <c r="L75" i="4" s="1"/>
  <c r="K76" i="4"/>
  <c r="L76" i="4" s="1"/>
  <c r="K88" i="4"/>
  <c r="L88" i="4" s="1"/>
  <c r="K90" i="4"/>
  <c r="L90" i="4" s="1"/>
  <c r="K91" i="4"/>
  <c r="L91" i="4" s="1"/>
  <c r="E5" i="7"/>
  <c r="E5" i="9"/>
  <c r="K69" i="4" l="1"/>
  <c r="L69" i="4" s="1"/>
  <c r="K66" i="4"/>
  <c r="L66" i="4" s="1"/>
  <c r="I66" i="4"/>
  <c r="J66" i="4" s="1"/>
  <c r="I69" i="4"/>
  <c r="J69" i="4" s="1"/>
  <c r="I89" i="4"/>
  <c r="J89" i="4" s="1"/>
  <c r="J5" i="9"/>
  <c r="E17" i="10" s="1"/>
  <c r="M22" i="3"/>
  <c r="L22" i="3" s="1"/>
  <c r="N22" i="3" s="1"/>
  <c r="J101" i="9" l="1"/>
  <c r="E14" i="22"/>
  <c r="F14" i="22" s="1"/>
  <c r="M18" i="3"/>
  <c r="L18" i="3" s="1"/>
  <c r="N18" i="3" s="1"/>
  <c r="M17" i="3"/>
  <c r="L17" i="3" s="1"/>
  <c r="N17" i="3" s="1"/>
  <c r="M20" i="3" l="1"/>
  <c r="L20" i="3" s="1"/>
  <c r="N20" i="3" s="1"/>
  <c r="I5" i="7" l="1"/>
  <c r="J5" i="7" s="1"/>
  <c r="I5" i="5"/>
  <c r="J5" i="5" s="1"/>
  <c r="I114" i="4"/>
  <c r="J114" i="4" s="1"/>
  <c r="D10" i="22" s="1"/>
  <c r="I8" i="4"/>
  <c r="J8" i="4" s="1"/>
  <c r="E13" i="22" l="1"/>
  <c r="F13" i="22" s="1"/>
  <c r="J99" i="7"/>
  <c r="F12" i="22"/>
  <c r="D9" i="22"/>
  <c r="D15" i="22" s="1"/>
  <c r="D51" i="22" s="1"/>
  <c r="J145" i="5"/>
  <c r="D10" i="10"/>
  <c r="J208" i="4"/>
  <c r="J110" i="4"/>
  <c r="D9" i="10"/>
  <c r="E11" i="10"/>
  <c r="G77" i="17"/>
  <c r="C87" i="10" l="1"/>
  <c r="C84" i="22"/>
  <c r="F11" i="22"/>
  <c r="K114" i="4"/>
  <c r="L114" i="4" s="1"/>
  <c r="K161" i="4"/>
  <c r="L161" i="4" s="1"/>
  <c r="K162" i="4"/>
  <c r="L162" i="4" s="1"/>
  <c r="K163" i="4"/>
  <c r="L163" i="4" s="1"/>
  <c r="K164" i="4"/>
  <c r="L164" i="4" s="1"/>
  <c r="K166" i="4"/>
  <c r="L166" i="4" s="1"/>
  <c r="K167" i="4"/>
  <c r="L167" i="4" s="1"/>
  <c r="K168" i="4"/>
  <c r="L168" i="4" s="1"/>
  <c r="K193" i="4"/>
  <c r="L193" i="4" s="1"/>
  <c r="K196" i="4"/>
  <c r="L196" i="4" s="1"/>
  <c r="M5" i="3"/>
  <c r="L5" i="3" s="1"/>
  <c r="M6" i="3"/>
  <c r="L6" i="3" s="1"/>
  <c r="M7" i="3"/>
  <c r="L7" i="3" s="1"/>
  <c r="M8" i="3"/>
  <c r="L8" i="3" s="1"/>
  <c r="M9" i="3"/>
  <c r="L9" i="3" s="1"/>
  <c r="M10" i="3"/>
  <c r="L10" i="3" s="1"/>
  <c r="M12" i="3"/>
  <c r="L12" i="3" s="1"/>
  <c r="N12" i="3" s="1"/>
  <c r="M19" i="3"/>
  <c r="L19" i="3" s="1"/>
  <c r="N19" i="3" s="1"/>
  <c r="M21" i="3"/>
  <c r="L21" i="3" s="1"/>
  <c r="N21" i="3" s="1"/>
  <c r="K77" i="4"/>
  <c r="L77" i="4" s="1"/>
  <c r="D27" i="17"/>
  <c r="G27" i="17" s="1"/>
  <c r="D26" i="17"/>
  <c r="E26" i="17"/>
  <c r="E48" i="17"/>
  <c r="G59" i="17"/>
  <c r="G13" i="17"/>
  <c r="D22" i="17"/>
  <c r="G22" i="17" s="1"/>
  <c r="G9" i="17"/>
  <c r="G26" i="17" l="1"/>
  <c r="L123" i="3"/>
  <c r="E8" i="22"/>
  <c r="J5" i="3"/>
  <c r="K5" i="3" s="1"/>
  <c r="J11" i="3"/>
  <c r="K11" i="3" s="1"/>
  <c r="N11" i="3" s="1"/>
  <c r="J9" i="3"/>
  <c r="K9" i="3" s="1"/>
  <c r="N9" i="3" s="1"/>
  <c r="J8" i="3"/>
  <c r="K8" i="3" s="1"/>
  <c r="J6" i="3"/>
  <c r="K6" i="3" s="1"/>
  <c r="N6" i="3" s="1"/>
  <c r="J10" i="3"/>
  <c r="K10" i="3" s="1"/>
  <c r="N10" i="3" s="1"/>
  <c r="J7" i="3"/>
  <c r="K7" i="3" s="1"/>
  <c r="N7" i="3" s="1"/>
  <c r="E6" i="22"/>
  <c r="E8" i="10"/>
  <c r="E6" i="10"/>
  <c r="G90" i="17"/>
  <c r="G89" i="17"/>
  <c r="G88" i="17"/>
  <c r="G85" i="17"/>
  <c r="G82" i="17"/>
  <c r="G75" i="17"/>
  <c r="G87" i="17"/>
  <c r="G66" i="17"/>
  <c r="G65" i="17"/>
  <c r="G64" i="17"/>
  <c r="C8" i="10" l="1"/>
  <c r="F8" i="10" s="1"/>
  <c r="N5" i="3"/>
  <c r="C8" i="22"/>
  <c r="F8" i="22" s="1"/>
  <c r="K123" i="3"/>
  <c r="C6" i="22"/>
  <c r="F6" i="22" s="1"/>
  <c r="C6" i="10"/>
  <c r="N8" i="3"/>
  <c r="G101" i="17"/>
  <c r="C15" i="22" l="1"/>
  <c r="C51" i="22" s="1"/>
  <c r="C18" i="10"/>
  <c r="G185" i="17"/>
  <c r="G184" i="17"/>
  <c r="G183" i="17"/>
  <c r="G182" i="17"/>
  <c r="G181" i="17"/>
  <c r="G180" i="17"/>
  <c r="G179" i="17"/>
  <c r="G178" i="17"/>
  <c r="G177" i="17"/>
  <c r="G176" i="17"/>
  <c r="G175" i="17"/>
  <c r="G174" i="17"/>
  <c r="G173" i="17"/>
  <c r="G172" i="17"/>
  <c r="G171" i="17"/>
  <c r="G170" i="17"/>
  <c r="G169" i="17"/>
  <c r="G168" i="17"/>
  <c r="G167" i="17"/>
  <c r="G166" i="17"/>
  <c r="G165" i="17"/>
  <c r="G163" i="17"/>
  <c r="G162" i="17"/>
  <c r="G161" i="17"/>
  <c r="G158" i="17"/>
  <c r="G157" i="17"/>
  <c r="G156" i="17"/>
  <c r="G155" i="17"/>
  <c r="G154" i="17"/>
  <c r="G153" i="17"/>
  <c r="G152" i="17"/>
  <c r="G147" i="17"/>
  <c r="G146" i="17"/>
  <c r="G142" i="17"/>
  <c r="G141" i="17"/>
  <c r="G140" i="17"/>
  <c r="G139" i="17"/>
  <c r="G138" i="17"/>
  <c r="G137" i="17"/>
  <c r="G136" i="17"/>
  <c r="G135" i="17"/>
  <c r="G134" i="17"/>
  <c r="G133" i="17"/>
  <c r="G132" i="17"/>
  <c r="G131" i="17"/>
  <c r="G130" i="17"/>
  <c r="G129"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0" i="17"/>
  <c r="G99" i="17"/>
  <c r="G98" i="17"/>
  <c r="G97" i="17"/>
  <c r="G95" i="17"/>
  <c r="G94" i="17"/>
  <c r="G93" i="17"/>
  <c r="G92" i="17"/>
  <c r="G91" i="17"/>
  <c r="G86" i="17"/>
  <c r="G84" i="17"/>
  <c r="G83" i="17"/>
  <c r="G80" i="17"/>
  <c r="G79" i="17"/>
  <c r="G78" i="17"/>
  <c r="G74" i="17"/>
  <c r="G73" i="17"/>
  <c r="G72" i="17"/>
  <c r="G71" i="17"/>
  <c r="G70" i="17"/>
  <c r="G69" i="17"/>
  <c r="G68" i="17"/>
  <c r="G67" i="17"/>
  <c r="G63" i="17"/>
  <c r="F62" i="17"/>
  <c r="G61" i="17"/>
  <c r="G60" i="17"/>
  <c r="G56" i="17"/>
  <c r="G55" i="17"/>
  <c r="G54" i="17"/>
  <c r="G52" i="17"/>
  <c r="G51" i="17"/>
  <c r="G50" i="17"/>
  <c r="G49" i="17"/>
  <c r="G48" i="17"/>
  <c r="F47" i="17"/>
  <c r="G47" i="17" s="1"/>
  <c r="F46" i="17"/>
  <c r="G45" i="17"/>
  <c r="G44" i="17"/>
  <c r="G43" i="17"/>
  <c r="G42" i="17"/>
  <c r="G12" i="17"/>
  <c r="G11" i="17"/>
  <c r="G10" i="17"/>
  <c r="G8" i="17"/>
  <c r="G62" i="17" l="1"/>
  <c r="K194" i="4"/>
  <c r="L194" i="4" s="1"/>
  <c r="K192" i="4"/>
  <c r="L192" i="4" s="1"/>
  <c r="G46" i="17"/>
  <c r="C250" i="4"/>
  <c r="C241" i="4"/>
  <c r="C232" i="4"/>
  <c r="C223" i="4"/>
  <c r="M62" i="4"/>
  <c r="M61" i="4"/>
  <c r="M60" i="4"/>
  <c r="L208" i="4" l="1"/>
  <c r="M110" i="4"/>
  <c r="E12" i="10"/>
  <c r="K8" i="4"/>
  <c r="K87" i="4"/>
  <c r="L87" i="4" s="1"/>
  <c r="G53" i="17"/>
  <c r="L8" i="4" l="1"/>
  <c r="L110" i="4" s="1"/>
  <c r="D84" i="22" s="1"/>
  <c r="C88" i="10"/>
  <c r="E88" i="10" s="1"/>
  <c r="C85" i="22"/>
  <c r="F17" i="10"/>
  <c r="F16" i="10"/>
  <c r="F12" i="10"/>
  <c r="C54" i="10"/>
  <c r="F11" i="10"/>
  <c r="E9" i="10" l="1"/>
  <c r="F9" i="10" s="1"/>
  <c r="E9" i="22"/>
  <c r="F9" i="22" s="1"/>
  <c r="E85" i="22"/>
  <c r="C86" i="22"/>
  <c r="E84" i="22"/>
  <c r="D86" i="22"/>
  <c r="C10" i="20"/>
  <c r="D87" i="10"/>
  <c r="C89" i="10"/>
  <c r="E86" i="22" l="1"/>
  <c r="D89" i="10"/>
  <c r="E89" i="10" s="1"/>
  <c r="E87" i="10"/>
  <c r="D18" i="10"/>
  <c r="D54" i="10" s="1"/>
  <c r="F6" i="10" l="1"/>
  <c r="E10" i="22" l="1"/>
  <c r="F10" i="22" l="1"/>
  <c r="E15" i="22"/>
  <c r="E51" i="22" s="1"/>
  <c r="F51" i="22" s="1"/>
  <c r="E10" i="10"/>
  <c r="E18" i="10" s="1"/>
  <c r="E54" i="10" s="1"/>
  <c r="C9" i="20"/>
  <c r="E52" i="22" l="1"/>
  <c r="D52" i="22"/>
  <c r="C52" i="22"/>
  <c r="F15" i="22"/>
  <c r="G7" i="22" s="1"/>
  <c r="F10" i="10"/>
  <c r="F54" i="10"/>
  <c r="D55" i="10" s="1"/>
  <c r="F18" i="10" l="1"/>
  <c r="F52" i="22"/>
  <c r="G11" i="22"/>
  <c r="G14" i="22"/>
  <c r="G12" i="22"/>
  <c r="G6" i="22"/>
  <c r="G13" i="22"/>
  <c r="G8" i="22"/>
  <c r="G9" i="22"/>
  <c r="G10" i="22"/>
  <c r="C55" i="10"/>
  <c r="E55" i="10"/>
  <c r="C8" i="20" l="1"/>
  <c r="G7" i="10"/>
  <c r="G12" i="10"/>
  <c r="G6" i="10"/>
  <c r="G9" i="10"/>
  <c r="G8" i="10"/>
  <c r="G17" i="10"/>
  <c r="G16" i="10"/>
  <c r="G11" i="10"/>
  <c r="G10" i="10"/>
  <c r="G14" i="10"/>
  <c r="G13" i="10"/>
  <c r="G15" i="10"/>
  <c r="F5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D4" authorId="0" shapeId="0" xr:uid="{5560F15C-2A57-48D3-9399-2BA7E92595A0}">
      <text>
        <r>
          <rPr>
            <b/>
            <sz val="9"/>
            <color indexed="81"/>
            <rFont val="Segoe UI"/>
            <family val="2"/>
          </rPr>
          <t xml:space="preserve">Hinweis: </t>
        </r>
        <r>
          <rPr>
            <sz val="9"/>
            <color indexed="81"/>
            <rFont val="Segoe UI"/>
            <family val="2"/>
          </rPr>
          <t xml:space="preserve">
Achtung: Bitte nur Brennstoffe angeben, die direkt am Standort verbrannt werden (nicht Fernwärme).</t>
        </r>
      </text>
    </comment>
    <comment ref="G4" authorId="0" shapeId="0" xr:uid="{D3D05CDC-97AE-4E2E-A959-947D10E4E86F}">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(ergibt sich aus dem '</t>
        </r>
        <r>
          <rPr>
            <u/>
            <sz val="9"/>
            <color indexed="81"/>
            <rFont val="Segoe UI"/>
            <family val="2"/>
          </rPr>
          <t>Hilfstool Datenunsicherheit</t>
        </r>
        <r>
          <rPr>
            <sz val="9"/>
            <color indexed="81"/>
            <rFont val="Segoe UI"/>
            <family val="2"/>
          </rPr>
          <t>') , desto größer der Unsicherheitsfaktor (sehr gut = 1; gut = 1,05; befriedigend = 1,1; ausreichend = 1,15)</t>
        </r>
      </text>
    </comment>
    <comment ref="K4" authorId="0" shapeId="0" xr:uid="{91F9DF92-8DBC-45CE-912B-EC34FA745D74}">
      <text>
        <r>
          <rPr>
            <b/>
            <sz val="9"/>
            <color indexed="81"/>
            <rFont val="Segoe UI"/>
            <family val="2"/>
          </rPr>
          <t xml:space="preserve">Hinweis: 
</t>
        </r>
        <r>
          <rPr>
            <sz val="9"/>
            <color indexed="81"/>
            <rFont val="Segoe UI"/>
            <family val="2"/>
          </rPr>
          <t>wird erst nach Ausfüllen aller relevanten Zellen (z.B. Datenqualität) berechnet</t>
        </r>
      </text>
    </comment>
    <comment ref="L4" authorId="0" shapeId="0" xr:uid="{CAA98767-9ABA-49FB-B01E-B22C5D48E30B}">
      <text>
        <r>
          <rPr>
            <b/>
            <sz val="9"/>
            <color indexed="81"/>
            <rFont val="Segoe UI"/>
            <family val="2"/>
          </rPr>
          <t xml:space="preserve">Hinweis: 
</t>
        </r>
        <r>
          <rPr>
            <sz val="9"/>
            <color indexed="81"/>
            <rFont val="Segoe UI"/>
            <family val="2"/>
          </rPr>
          <t>vorgelagerte Scope 3 Emissionen</t>
        </r>
      </text>
    </comment>
    <comment ref="I70" authorId="0" shapeId="0" xr:uid="{6AFC04A8-9267-4E3E-98DC-0DB31D2C43DB}">
      <text>
        <r>
          <rPr>
            <b/>
            <sz val="9"/>
            <color indexed="81"/>
            <rFont val="Segoe UI"/>
            <family val="2"/>
          </rPr>
          <t>Gaertner Flori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F7" authorId="0" shapeId="0" xr:uid="{BF3FB77D-7ABE-4829-8222-D099512809FA}">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desto größer der Unsicherheitsfaktor (sehr gut = 1; gut = 1,05; befriedigend = 1,1; ausreichend = 1,15)
</t>
        </r>
      </text>
    </comment>
    <comment ref="J7" authorId="0" shapeId="0" xr:uid="{5F2AD82A-C686-4136-A3B5-197F2B8F0EE5}">
      <text>
        <r>
          <rPr>
            <b/>
            <sz val="9"/>
            <color indexed="81"/>
            <rFont val="Segoe UI"/>
            <family val="2"/>
          </rPr>
          <t xml:space="preserve">Hinweis:
</t>
        </r>
        <r>
          <rPr>
            <sz val="9"/>
            <color indexed="81"/>
            <rFont val="Segoe UI"/>
            <family val="2"/>
          </rPr>
          <t>MB steht für Marktbasiert. 
Weitere Hinweise siehe unten</t>
        </r>
      </text>
    </comment>
    <comment ref="L7" authorId="0" shapeId="0" xr:uid="{591337DC-550F-45FB-842B-14DA22158059}">
      <text>
        <r>
          <rPr>
            <b/>
            <sz val="9"/>
            <color indexed="81"/>
            <rFont val="Segoe UI"/>
            <family val="2"/>
          </rPr>
          <t xml:space="preserve">Hinweis: 
</t>
        </r>
        <r>
          <rPr>
            <sz val="9"/>
            <color indexed="81"/>
            <rFont val="Segoe UI"/>
            <family val="2"/>
          </rPr>
          <t>vorgelagerte Scope 3 Emissionen</t>
        </r>
      </text>
    </comment>
    <comment ref="F113" authorId="0" shapeId="0" xr:uid="{79A809B5-6D62-42A3-B300-61BD58F138F7}">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desto größer der Unsicherheitsfaktor (sehr gut = 1; gut = 1,05; befriedigend = 1,1; ausreichend = 1,15)
</t>
        </r>
      </text>
    </comment>
    <comment ref="L113" authorId="0" shapeId="0" xr:uid="{5934AE88-BEC3-42A1-83D3-DF6D4B1EB2F5}">
      <text>
        <r>
          <rPr>
            <b/>
            <sz val="9"/>
            <color indexed="81"/>
            <rFont val="Segoe UI"/>
            <family val="2"/>
          </rPr>
          <t xml:space="preserve">Hinweis: 
</t>
        </r>
        <r>
          <rPr>
            <sz val="9"/>
            <color indexed="81"/>
            <rFont val="Segoe UI"/>
            <family val="2"/>
          </rPr>
          <t xml:space="preserve">Vorgelagerte Scope 3 Emissionen
</t>
        </r>
      </text>
    </comment>
    <comment ref="H147" authorId="0" shapeId="0" xr:uid="{024B24E7-43A0-4BE2-A044-DBC6FE325FDE}">
      <text>
        <r>
          <rPr>
            <b/>
            <sz val="9"/>
            <color indexed="81"/>
            <rFont val="Segoe UI"/>
            <family val="2"/>
          </rPr>
          <t>Gaertner Florian:</t>
        </r>
        <r>
          <rPr>
            <sz val="9"/>
            <color indexed="81"/>
            <rFont val="Segoe UI"/>
            <family val="2"/>
          </rPr>
          <t xml:space="preserve">
1m³ entspricht 1,42mWh</t>
        </r>
      </text>
    </comment>
    <comment ref="H148" authorId="0" shapeId="0" xr:uid="{5E32B441-4792-4AC7-8643-6D24A54D6BB9}">
      <text>
        <r>
          <rPr>
            <b/>
            <sz val="9"/>
            <color indexed="81"/>
            <rFont val="Segoe UI"/>
            <family val="2"/>
          </rPr>
          <t>Gaertner Florian:</t>
        </r>
        <r>
          <rPr>
            <sz val="9"/>
            <color indexed="81"/>
            <rFont val="Segoe UI"/>
            <family val="2"/>
          </rPr>
          <t xml:space="preserve">
1m³ entspricht 1,42mWh</t>
        </r>
      </text>
    </comment>
    <comment ref="H149" authorId="0" shapeId="0" xr:uid="{E0FA17FB-F80B-441A-A3E1-987E26456C5E}">
      <text>
        <r>
          <rPr>
            <b/>
            <sz val="9"/>
            <color indexed="81"/>
            <rFont val="Segoe UI"/>
            <family val="2"/>
          </rPr>
          <t>Gaertner Florian:</t>
        </r>
        <r>
          <rPr>
            <sz val="9"/>
            <color indexed="81"/>
            <rFont val="Segoe UI"/>
            <family val="2"/>
          </rPr>
          <t xml:space="preserve">
1m³ entspricht 1,42mWh</t>
        </r>
      </text>
    </comment>
    <comment ref="H152" authorId="0" shapeId="0" xr:uid="{D15F8356-2E25-4D0D-8CC8-D33BFCECD24C}">
      <text>
        <r>
          <rPr>
            <b/>
            <sz val="9"/>
            <color indexed="81"/>
            <rFont val="Segoe UI"/>
            <family val="2"/>
          </rPr>
          <t>Gaertner Florian:</t>
        </r>
        <r>
          <rPr>
            <sz val="9"/>
            <color indexed="81"/>
            <rFont val="Segoe UI"/>
            <family val="2"/>
          </rPr>
          <t xml:space="preserve">
1m³ entspricht 1,42mWh</t>
        </r>
      </text>
    </comment>
    <comment ref="H154" authorId="0" shapeId="0" xr:uid="{7B51DCD5-F006-4209-B5AF-FB8545E080D4}">
      <text>
        <r>
          <rPr>
            <b/>
            <sz val="9"/>
            <color indexed="81"/>
            <rFont val="Segoe UI"/>
            <family val="2"/>
          </rPr>
          <t>Gaertner Florian:</t>
        </r>
        <r>
          <rPr>
            <sz val="9"/>
            <color indexed="81"/>
            <rFont val="Segoe UI"/>
            <family val="2"/>
          </rPr>
          <t xml:space="preserve">
1m³ entspricht 1,42mWh</t>
        </r>
      </text>
    </comment>
    <comment ref="H155" authorId="0" shapeId="0" xr:uid="{38F7C7DF-837C-4D43-BE58-CEC405424BE8}">
      <text>
        <r>
          <rPr>
            <b/>
            <sz val="9"/>
            <color indexed="81"/>
            <rFont val="Segoe UI"/>
            <family val="2"/>
          </rPr>
          <t>Gaertner Florian:</t>
        </r>
        <r>
          <rPr>
            <sz val="9"/>
            <color indexed="81"/>
            <rFont val="Segoe UI"/>
            <family val="2"/>
          </rPr>
          <t xml:space="preserve">
1m³ entspricht 1,42mWh</t>
        </r>
      </text>
    </comment>
    <comment ref="H156" authorId="0" shapeId="0" xr:uid="{9CA3C3A5-8BF1-4F06-BAFE-B53EA41DFDCF}">
      <text>
        <r>
          <rPr>
            <b/>
            <sz val="9"/>
            <color indexed="81"/>
            <rFont val="Segoe UI"/>
            <family val="2"/>
          </rPr>
          <t>Gaertner Florian:</t>
        </r>
        <r>
          <rPr>
            <sz val="9"/>
            <color indexed="81"/>
            <rFont val="Segoe UI"/>
            <family val="2"/>
          </rPr>
          <t xml:space="preserve">
1m³ entspricht 1,42mWh</t>
        </r>
      </text>
    </comment>
    <comment ref="H157" authorId="0" shapeId="0" xr:uid="{B81CAAF0-4A93-452E-AE32-E03AFC442736}">
      <text>
        <r>
          <rPr>
            <b/>
            <sz val="9"/>
            <color indexed="81"/>
            <rFont val="Segoe UI"/>
            <family val="2"/>
          </rPr>
          <t>Gaertner Florian:</t>
        </r>
        <r>
          <rPr>
            <sz val="9"/>
            <color indexed="81"/>
            <rFont val="Segoe UI"/>
            <family val="2"/>
          </rPr>
          <t xml:space="preserve">
1m³ entspricht 1,42mWh</t>
        </r>
      </text>
    </comment>
    <comment ref="H158" authorId="0" shapeId="0" xr:uid="{F8BC8145-9B0B-442F-A108-FA9D5A4EF17C}">
      <text>
        <r>
          <rPr>
            <b/>
            <sz val="9"/>
            <color indexed="81"/>
            <rFont val="Segoe UI"/>
            <family val="2"/>
          </rPr>
          <t>Gaertner Florian:</t>
        </r>
        <r>
          <rPr>
            <sz val="9"/>
            <color indexed="81"/>
            <rFont val="Segoe UI"/>
            <family val="2"/>
          </rPr>
          <t xml:space="preserve">
1m³ entspricht 1,42mWh</t>
        </r>
      </text>
    </comment>
    <comment ref="H159" authorId="0" shapeId="0" xr:uid="{679C1DA9-36ED-4832-A7BF-774932DCCB15}">
      <text>
        <r>
          <rPr>
            <b/>
            <sz val="9"/>
            <color indexed="81"/>
            <rFont val="Segoe UI"/>
            <family val="2"/>
          </rPr>
          <t>Gaertner Florian:</t>
        </r>
        <r>
          <rPr>
            <sz val="9"/>
            <color indexed="81"/>
            <rFont val="Segoe UI"/>
            <family val="2"/>
          </rPr>
          <t xml:space="preserve">
1m³ entspricht 1,42mWh</t>
        </r>
      </text>
    </comment>
    <comment ref="H161" authorId="0" shapeId="0" xr:uid="{408D6C63-6FFC-48A5-B888-58A7F10C8883}">
      <text>
        <r>
          <rPr>
            <b/>
            <sz val="9"/>
            <color indexed="81"/>
            <rFont val="Segoe UI"/>
            <family val="2"/>
          </rPr>
          <t>Gaertner Florian:</t>
        </r>
        <r>
          <rPr>
            <sz val="9"/>
            <color indexed="81"/>
            <rFont val="Segoe UI"/>
            <family val="2"/>
          </rPr>
          <t xml:space="preserve">
1m³ entspricht 1,42mWh</t>
        </r>
      </text>
    </comment>
    <comment ref="H164" authorId="0" shapeId="0" xr:uid="{C70E82C6-0705-4DC3-9EB2-CAD8BCE7F7A6}">
      <text>
        <r>
          <rPr>
            <b/>
            <sz val="9"/>
            <color indexed="81"/>
            <rFont val="Segoe UI"/>
            <family val="2"/>
          </rPr>
          <t>Gaertner Florian:</t>
        </r>
        <r>
          <rPr>
            <sz val="9"/>
            <color indexed="81"/>
            <rFont val="Segoe UI"/>
            <family val="2"/>
          </rPr>
          <t xml:space="preserve">
1m³ entspricht 1,42mWh</t>
        </r>
      </text>
    </comment>
    <comment ref="H165" authorId="0" shapeId="0" xr:uid="{CCD09A79-3CEA-4724-AECB-9695D404DC85}">
      <text>
        <r>
          <rPr>
            <b/>
            <sz val="9"/>
            <color indexed="81"/>
            <rFont val="Segoe UI"/>
            <family val="2"/>
          </rPr>
          <t>Gaertner Florian:</t>
        </r>
        <r>
          <rPr>
            <sz val="9"/>
            <color indexed="81"/>
            <rFont val="Segoe UI"/>
            <family val="2"/>
          </rPr>
          <t xml:space="preserve">
1m³ entspricht 1,42mWh</t>
        </r>
      </text>
    </comment>
    <comment ref="H166" authorId="0" shapeId="0" xr:uid="{54C7B2CC-4AF2-46D5-A820-4253CC91EC40}">
      <text>
        <r>
          <rPr>
            <b/>
            <sz val="9"/>
            <color indexed="81"/>
            <rFont val="Segoe UI"/>
            <family val="2"/>
          </rPr>
          <t>Gaertner Florian:</t>
        </r>
        <r>
          <rPr>
            <sz val="9"/>
            <color indexed="81"/>
            <rFont val="Segoe UI"/>
            <family val="2"/>
          </rPr>
          <t xml:space="preserve">
1m³ entspricht 1,42mWh</t>
        </r>
      </text>
    </comment>
    <comment ref="H167" authorId="0" shapeId="0" xr:uid="{0EF68724-7B27-4EA7-AA19-AF7977C254E2}">
      <text>
        <r>
          <rPr>
            <b/>
            <sz val="9"/>
            <color indexed="81"/>
            <rFont val="Segoe UI"/>
            <family val="2"/>
          </rPr>
          <t>Gaertner Florian:</t>
        </r>
        <r>
          <rPr>
            <sz val="9"/>
            <color indexed="81"/>
            <rFont val="Segoe UI"/>
            <family val="2"/>
          </rPr>
          <t xml:space="preserve">
1m³ entspricht 1,42mWh</t>
        </r>
      </text>
    </comment>
    <comment ref="H171" authorId="0" shapeId="0" xr:uid="{791DDC77-65B5-4770-B9CF-D199EAE805CC}">
      <text>
        <r>
          <rPr>
            <b/>
            <sz val="9"/>
            <color indexed="81"/>
            <rFont val="Segoe UI"/>
            <family val="2"/>
          </rPr>
          <t>Gaertner Florian:</t>
        </r>
        <r>
          <rPr>
            <sz val="9"/>
            <color indexed="81"/>
            <rFont val="Segoe UI"/>
            <family val="2"/>
          </rPr>
          <t xml:space="preserve">
1m³ entspricht 1,42mWh</t>
        </r>
      </text>
    </comment>
    <comment ref="H172" authorId="0" shapeId="0" xr:uid="{82DB7331-1ADE-4CE1-9709-BBACC285DB91}">
      <text>
        <r>
          <rPr>
            <b/>
            <sz val="9"/>
            <color indexed="81"/>
            <rFont val="Segoe UI"/>
            <family val="2"/>
          </rPr>
          <t>Gaertner Florian:</t>
        </r>
        <r>
          <rPr>
            <sz val="9"/>
            <color indexed="81"/>
            <rFont val="Segoe UI"/>
            <family val="2"/>
          </rPr>
          <t xml:space="preserve">
1m³ entspricht 1,42mWh</t>
        </r>
      </text>
    </comment>
    <comment ref="H173" authorId="0" shapeId="0" xr:uid="{82FC04DF-AD11-4A50-9268-EBD95DDF8F53}">
      <text>
        <r>
          <rPr>
            <b/>
            <sz val="9"/>
            <color indexed="81"/>
            <rFont val="Segoe UI"/>
            <family val="2"/>
          </rPr>
          <t>Gaertner Florian:</t>
        </r>
        <r>
          <rPr>
            <sz val="9"/>
            <color indexed="81"/>
            <rFont val="Segoe UI"/>
            <family val="2"/>
          </rPr>
          <t xml:space="preserve">
1m³ entspricht 1,42mWh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F4" authorId="0" shapeId="0" xr:uid="{CC50D21C-8E52-408E-9EA2-50DA9F9F3369}">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desto größer der Unsicherheitsfaktor (sehr gut = 1; gut = 1,05; befriedigend = 1,1; ausreichend = 1,15)
</t>
        </r>
      </text>
    </comment>
    <comment ref="J4" authorId="0" shapeId="0" xr:uid="{DAF7F6D8-3CD5-4C8B-9C6B-9DA079BB722A}">
      <text>
        <r>
          <rPr>
            <b/>
            <sz val="9"/>
            <color indexed="81"/>
            <rFont val="Segoe UI"/>
            <family val="2"/>
          </rPr>
          <t xml:space="preserve">Hinweis: </t>
        </r>
        <r>
          <rPr>
            <sz val="9"/>
            <color indexed="81"/>
            <rFont val="Segoe UI"/>
            <family val="2"/>
          </rPr>
          <t xml:space="preserve">
wird erst nach Ausfüllen aller relevanten Zellen (z.B. Datenqualität) berechnet</t>
        </r>
      </text>
    </comment>
    <comment ref="H47" authorId="0" shapeId="0" xr:uid="{056E216D-51DD-45F0-92C0-D452C1F600CC}">
      <text>
        <r>
          <rPr>
            <b/>
            <sz val="9"/>
            <color indexed="81"/>
            <rFont val="Segoe UI"/>
            <family val="2"/>
          </rPr>
          <t>Gaertner Florian:</t>
        </r>
        <r>
          <rPr>
            <sz val="9"/>
            <color indexed="81"/>
            <rFont val="Segoe UI"/>
            <family val="2"/>
          </rPr>
          <t xml:space="preserve">
Annahmen zur Dateigröße:
• E-Books: Durchschnittlich 25 MB pro Download
• Zeitschriftenartikel (PDFs): Durchschnittlich 2 MB pro Download
Berechnung:
1. E-Books:
1.024.141×25 MB=25.603.525 MB=25,6 TB
2. Zeitschriftenartikel:
1.989.826×2 MB=3.979.652MB=3,979TB 
Gesamtverbrauch:
24,8 TB+3,979652 TB=29,583 TB
Ergebnis:
Die geschätzte Datenmenge beträgt ca. 28,2 Terabyte (TB) für die insgesamt 2.703.594 Zugriffe.
Falls einige E-Books nur kapitelweise heruntergeladen wurden oder viele Zeitschriftenartikel nur als HTML-Versionen abgerufen wurden, könnte die tatsächliche Datenmenge etwas geringer sein.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F4" authorId="0" shapeId="0" xr:uid="{7B8C490B-4BD9-42CE-8234-0B0D3FA46FBA}">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desto größer der Unsicherheitsfaktor (sehr gut = 1; gut = 1,05; befriedigend = 1,1; ausreichend = 1,15)
</t>
        </r>
      </text>
    </comment>
    <comment ref="J4" authorId="0" shapeId="0" xr:uid="{0716EFED-7509-4691-B960-E4A6E8C021C0}">
      <text>
        <r>
          <rPr>
            <b/>
            <sz val="9"/>
            <color indexed="81"/>
            <rFont val="Segoe UI"/>
            <family val="2"/>
          </rPr>
          <t xml:space="preserve">Hinweis: </t>
        </r>
        <r>
          <rPr>
            <sz val="9"/>
            <color indexed="81"/>
            <rFont val="Segoe UI"/>
            <family val="2"/>
          </rPr>
          <t xml:space="preserve">
wird erst nach Ausfüllen aller relevanten Zellen (z.B. Datenqualität) berechnet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E4" authorId="0" shapeId="0" xr:uid="{58A9C5C4-0C32-409C-8E40-CFAB1DDACBFF}">
      <text>
        <r>
          <rPr>
            <b/>
            <sz val="9"/>
            <color indexed="81"/>
            <rFont val="Segoe UI"/>
            <family val="2"/>
          </rPr>
          <t xml:space="preserve">Hinweis: </t>
        </r>
        <r>
          <rPr>
            <sz val="9"/>
            <color indexed="81"/>
            <rFont val="Segoe UI"/>
            <family val="2"/>
          </rPr>
          <t xml:space="preserve">
Bei Entfernungen bitte immer die Gesamtstrecke eintragen, das Tool verdoppelt </t>
        </r>
        <r>
          <rPr>
            <u/>
            <sz val="9"/>
            <color indexed="81"/>
            <rFont val="Segoe UI"/>
            <family val="2"/>
          </rPr>
          <t>nicht</t>
        </r>
        <r>
          <rPr>
            <sz val="9"/>
            <color indexed="81"/>
            <rFont val="Segoe UI"/>
            <family val="2"/>
          </rPr>
          <t xml:space="preserve"> automatisch
</t>
        </r>
      </text>
    </comment>
    <comment ref="G4" authorId="0" shapeId="0" xr:uid="{88449755-3C6D-4A6E-9A86-98F70FCAED8E}">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desto größer der Unsicherheitsfaktor (sehr gut = 1; gut = 1,05; befriedigend = 1,1; ausreichend = 1,15)
</t>
        </r>
      </text>
    </comment>
    <comment ref="K4" authorId="0" shapeId="0" xr:uid="{AAE1CB09-E2BA-4A18-95E4-F763F367E54D}">
      <text>
        <r>
          <rPr>
            <b/>
            <sz val="9"/>
            <color indexed="81"/>
            <rFont val="Segoe UI"/>
            <family val="2"/>
          </rPr>
          <t xml:space="preserve">Hinweis: </t>
        </r>
        <r>
          <rPr>
            <sz val="9"/>
            <color indexed="81"/>
            <rFont val="Segoe UI"/>
            <family val="2"/>
          </rPr>
          <t xml:space="preserve">
wird erst nach Ausfüllen aller relevanten Zellen (z.B. Datenqualität) berechnet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F4" authorId="0" shapeId="0" xr:uid="{8CBEA1B7-BEC9-4E36-9FBC-BBCBFF893C8B}">
      <text>
        <r>
          <rPr>
            <b/>
            <sz val="9"/>
            <color indexed="81"/>
            <rFont val="Segoe UI"/>
            <family val="2"/>
          </rPr>
          <t xml:space="preserve">Hinweis: </t>
        </r>
        <r>
          <rPr>
            <sz val="9"/>
            <color indexed="81"/>
            <rFont val="Segoe UI"/>
            <family val="2"/>
          </rPr>
          <t xml:space="preserve">
Je nach Datenqualität wird ein Unsicherheitsfaktor eingerechnet. Je geringer die Datenqualität ist, desto größer der Unsicherheitsfaktor (sehr gut = 1; gut = 1,05; befriedigend = 1,1; ausreichend = 1,15)
</t>
        </r>
      </text>
    </comment>
    <comment ref="J4" authorId="0" shapeId="0" xr:uid="{6EB14410-06A3-43F7-AA14-3E4DB89AEBF2}">
      <text>
        <r>
          <rPr>
            <b/>
            <sz val="9"/>
            <color indexed="81"/>
            <rFont val="Segoe UI"/>
            <family val="2"/>
          </rPr>
          <t xml:space="preserve">Hinweis: </t>
        </r>
        <r>
          <rPr>
            <sz val="9"/>
            <color indexed="81"/>
            <rFont val="Segoe UI"/>
            <family val="2"/>
          </rPr>
          <t xml:space="preserve">
wird erst nach Ausfüllen aller relevanten Zellen (z.B. Datenqualität) berechnet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Gaertner Florian</author>
  </authors>
  <commentList>
    <comment ref="B7" authorId="0" shapeId="0" xr:uid="{EA0E4C28-E147-411D-A2B6-53120C11A2B9}">
      <text>
        <r>
          <rPr>
            <b/>
            <sz val="9"/>
            <color indexed="81"/>
            <rFont val="Segoe UI"/>
            <family val="2"/>
          </rPr>
          <t>Gaertner Florian:</t>
        </r>
        <r>
          <rPr>
            <sz val="9"/>
            <color indexed="81"/>
            <rFont val="Segoe UI"/>
            <family val="2"/>
          </rPr>
          <t xml:space="preserve">
Hinweis:
Fuhrpark Emissionen aus Dienstreisen hier enthalten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tc={00B300F2-0008-4E58-A760-001200C9004F}</author>
  </authors>
  <commentList>
    <comment ref="J26" authorId="0" shapeId="0" xr:uid="{00B300F2-0008-4E58-A760-001200C9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keine Dropdowntabelle sondern für die Emissionskalkulation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CED77F8-5478-4F15-9D75-3942FE904321}" keepAlive="1" name="Abfrage - Scope 3 Abfall &amp; Wasser für Teilbilanz" description="Verbindung mit der Abfrage 'Scope 3 Abfall &amp; Wasser für Teilbilanz' in der Arbeitsmappe." type="5" refreshedVersion="6" background="1" saveData="1">
    <dbPr connection="Provider=Microsoft.Mashup.OleDb.1;Data Source=$Workbook$;Location=&quot;Scope 3 Abfall &amp; Wasser für Teilbilanz&quot;;Extended Properties=&quot;&quot;" command="SELECT * FROM [Scope 3 Abfall &amp; Wasser für Teilbilanz]"/>
  </connection>
  <connection id="2" xr16:uid="{E3A2A0A2-074D-4410-BD59-63F907DC7BCB}" keepAlive="1" name="Abfrage - Scope 3 Mobilität für Teilbilanz" description="Verbindung mit der Abfrage 'Scope 3 Mobilität für Teilbilanz' in der Arbeitsmappe." type="5" refreshedVersion="6" background="1" saveData="1">
    <dbPr connection="Provider=Microsoft.Mashup.OleDb.1;Data Source=$Workbook$;Location=Scope 3 Mobilität für Teilbilanz;Extended Properties=&quot;&quot;" command="SELECT * FROM [Scope 3 Mobilität für Teilbilanz]"/>
  </connection>
  <connection id="3" xr16:uid="{F85ABA75-836F-445C-9998-9F43B9E1FD6E}" keepAlive="1" name="Abfrage - Scope 3_Kapitalgüter für Teilbilanz" description="Verbindung mit der Abfrage 'Scope 3_Kapitalgüter für Teilbilanz' in der Arbeitsmappe." type="5" refreshedVersion="6" background="1" saveData="1">
    <dbPr connection="Provider=Microsoft.Mashup.OleDb.1;Data Source=$Workbook$;Location=Scope 3_Kapitalgüter für Teilbilanz;Extended Properties=&quot;&quot;" command="SELECT * FROM [Scope 3_Kapitalgüter für Teilbilanz]"/>
  </connection>
  <connection id="4" xr16:uid="{1601B55A-D0D4-42D9-B5FF-FDFDCBA397E8}" keepAlive="1" name="Abfrage - Scope1Tabelle_für_Teilbilanz" description="Verbindung mit der Abfrage 'Scope1Tabelle_für_Teilbilanz' in der Arbeitsmappe." type="5" refreshedVersion="6" background="1" saveData="1">
    <dbPr connection="Provider=Microsoft.Mashup.OleDb.1;Data Source=$Workbook$;Location=Scope1Tabelle_für_Teilbilanz;Extended Properties=&quot;&quot;" command="SELECT * FROM [Scope1Tabelle_für_Teilbilanz]"/>
  </connection>
  <connection id="5" xr16:uid="{3E604A10-D32B-4130-806F-D053947A8C35}" keepAlive="1" name="Abfrage - Scope2TabelleStromEingabe" description="Verbindung mit der Abfrage 'Scope2TabelleStromEingabe' in der Arbeitsmappe." type="5" refreshedVersion="6" background="1" saveData="1">
    <dbPr connection="Provider=Microsoft.Mashup.OleDb.1;Data Source=$Workbook$;Location=Scope2TabelleStromEingabe;Extended Properties=&quot;&quot;" command="SELECT * FROM [Scope2TabelleStromEingabe]"/>
  </connection>
  <connection id="6" xr16:uid="{77A1ECAE-92C0-49F2-9F69-D01CFCCFA6DA}" keepAlive="1" name="Abfrage - Scope2TabelleWärme_Kälte" description="Verbindung mit der Abfrage 'Scope2TabelleWärme_Kälte' in der Arbeitsmappe." type="5" refreshedVersion="6" background="1" saveData="1">
    <dbPr connection="Provider=Microsoft.Mashup.OleDb.1;Data Source=$Workbook$;Location=Scope2TabelleWärme_Kälte;Extended Properties=&quot;&quot;" command="SELECT * FROM [Scope2TabelleWärme_Kälte]"/>
  </connection>
  <connection id="7" xr16:uid="{415CDCBC-8501-4F76-80C7-2CC52DB11503}" keepAlive="1" name="Abfrage - Scope3 Waren&amp;Dienst für Teilbilanz" description="Verbindung mit der Abfrage 'Scope3 Waren&amp;Dienst für Teilbilanz' in der Arbeitsmappe." type="5" refreshedVersion="6" background="1" saveData="1">
    <dbPr connection="Provider=Microsoft.Mashup.OleDb.1;Data Source=$Workbook$;Location=Scope3 Waren&amp;Dienst für Teilbilanz;Extended Properties=&quot;&quot;" command="SELECT * FROM [Scope3 Waren&amp;Dienst für Teilbilanz]"/>
  </connection>
</connections>
</file>

<file path=xl/sharedStrings.xml><?xml version="1.0" encoding="utf-8"?>
<sst xmlns="http://schemas.openxmlformats.org/spreadsheetml/2006/main" count="1472" uniqueCount="519">
  <si>
    <t>Kompatibilität</t>
  </si>
  <si>
    <t>Dateneingabe und Nutzung</t>
  </si>
  <si>
    <t>Farbkodierung</t>
  </si>
  <si>
    <t>Datenqualität</t>
  </si>
  <si>
    <t xml:space="preserve">Verbundene Einheiten: </t>
  </si>
  <si>
    <t>Wesentlichkeit</t>
  </si>
  <si>
    <t>Zusätzliche Zeilen einfügen:</t>
  </si>
  <si>
    <t xml:space="preserve">
</t>
  </si>
  <si>
    <t>Ansicht</t>
  </si>
  <si>
    <t xml:space="preserve">Sollte nicht der gesamte Text innerhalb eines Textfeldes angezeigt werden, können Sie die Anzeige mit dem Zoomfaktor rechts unten verändern. </t>
  </si>
  <si>
    <t>Kontakt und Anregungen</t>
  </si>
  <si>
    <t>Basisdaten</t>
  </si>
  <si>
    <t>Ersteller</t>
  </si>
  <si>
    <t>1. Bilanzverantwortliche:r</t>
  </si>
  <si>
    <t>2. Bilanzverantwortliche:r</t>
  </si>
  <si>
    <t>Grunddaten</t>
  </si>
  <si>
    <t>Fertigstellung am</t>
  </si>
  <si>
    <t>Bilanzjahr</t>
  </si>
  <si>
    <t>Anzahl der Mitarbeitenden in Vollzeitäquivalenten (am 01.12.)</t>
  </si>
  <si>
    <t>Anzahl der Studierenden (WS)</t>
  </si>
  <si>
    <t>Kommentare und Hinweise für die Folgebilanz</t>
  </si>
  <si>
    <t xml:space="preserve">Kommentare
- 
- 
- 
- 
- 
Hinweise für Folgebilanz:
- 
- 
- 
- 
- </t>
  </si>
  <si>
    <t>Hinweise für die Folgebilanz</t>
  </si>
  <si>
    <t>Dateneingabe zu den Emissionsquellen Scope 1</t>
  </si>
  <si>
    <t>Campuswahl
(Dropdown)</t>
  </si>
  <si>
    <t>Kategorie
(Dropdown)</t>
  </si>
  <si>
    <t>Emissionsquelle
(Dropdown)</t>
  </si>
  <si>
    <t>Menge</t>
  </si>
  <si>
    <t>Einheit
(vorausgefüllt)</t>
  </si>
  <si>
    <t>Datenquelle</t>
  </si>
  <si>
    <t>Kommentar</t>
  </si>
  <si>
    <t>Berechnung Emissionen [in t CO2e]</t>
  </si>
  <si>
    <t>Benzin</t>
  </si>
  <si>
    <t>gut</t>
  </si>
  <si>
    <t>Diesel</t>
  </si>
  <si>
    <t>befriedigend</t>
  </si>
  <si>
    <t>sehr gut</t>
  </si>
  <si>
    <t>Notstromaggregate_Erdgas_CNG_(in l)</t>
  </si>
  <si>
    <t>Wasserstoff (in kg)</t>
  </si>
  <si>
    <t>Kältemittel_R_134_A</t>
  </si>
  <si>
    <t>Kältemittel_R_410_A</t>
  </si>
  <si>
    <t>Kältemittel_R_404_A</t>
  </si>
  <si>
    <t>Kältemittel_R_22</t>
  </si>
  <si>
    <t>Die Summe aller Energieträger darf maximal 100 % betragen!</t>
  </si>
  <si>
    <t>Dateneingabe zu den Emissionsquellen Scope 2</t>
  </si>
  <si>
    <t>Angabe marktbasierte Emissionsfaktoren &amp; Berechnung eigener Strommix</t>
  </si>
  <si>
    <t>Energie_Strom</t>
  </si>
  <si>
    <t>Strom aus PV</t>
  </si>
  <si>
    <t>Strom aus Erneuerbaren Energien</t>
  </si>
  <si>
    <t>eigener Strommix 1</t>
  </si>
  <si>
    <t>Strom aus Erdgas</t>
  </si>
  <si>
    <t>Strom aus Kohle</t>
  </si>
  <si>
    <t>eigener Strommix 2</t>
  </si>
  <si>
    <t>eigener Strommix 3</t>
  </si>
  <si>
    <t>Strom aus sonstigen fossilen Energieträgern</t>
  </si>
  <si>
    <t>Strom aus Wasserkraft</t>
  </si>
  <si>
    <t>Energie_Wärme_Kälte</t>
  </si>
  <si>
    <t>ausreichend</t>
  </si>
  <si>
    <t>Holzpellets (in t)</t>
  </si>
  <si>
    <t>Erdgas (in cbm)</t>
  </si>
  <si>
    <t>Holz - Stückholz (in t)</t>
  </si>
  <si>
    <t>Heizöl (in kg)</t>
  </si>
  <si>
    <t>Biogas (in cbm)</t>
  </si>
  <si>
    <t xml:space="preserve"> eigener Strommix 1 </t>
  </si>
  <si>
    <t>Stromart</t>
  </si>
  <si>
    <t>Emissionsfaktor</t>
  </si>
  <si>
    <t>Stromerzeugung</t>
  </si>
  <si>
    <t>Anteil am Strommix</t>
  </si>
  <si>
    <t>Kohle</t>
  </si>
  <si>
    <t>Erdgas</t>
  </si>
  <si>
    <t>Sonstige fossile Energieträger</t>
  </si>
  <si>
    <t>Erneuerbare Energien</t>
  </si>
  <si>
    <t>Erechneter Emissionsfaktor</t>
  </si>
  <si>
    <t>Strom aus Wind</t>
  </si>
  <si>
    <t xml:space="preserve"> eigener Strommix 2</t>
  </si>
  <si>
    <t>Strommix Deutschland</t>
  </si>
  <si>
    <t xml:space="preserve"> eigener Strommix 3</t>
  </si>
  <si>
    <t>Campus</t>
  </si>
  <si>
    <t>Multifunktionsgeräte</t>
  </si>
  <si>
    <t>Bücher</t>
  </si>
  <si>
    <t>Notebook/Laptop</t>
  </si>
  <si>
    <t>Outgesourcte Rechenleistung</t>
  </si>
  <si>
    <t>Papier (Primärfaser)</t>
  </si>
  <si>
    <t>Papier (Recycling)</t>
  </si>
  <si>
    <t>Papierhandtücher (Recycling)</t>
  </si>
  <si>
    <t>Regale/ Schränke</t>
  </si>
  <si>
    <t>Reinigungsmittel</t>
  </si>
  <si>
    <t>Rollcontainer</t>
  </si>
  <si>
    <t>Smartphones</t>
  </si>
  <si>
    <t>Desktop-PC</t>
  </si>
  <si>
    <t>Docking-Stationen</t>
  </si>
  <si>
    <t>Drucker</t>
  </si>
  <si>
    <t>Monitore</t>
  </si>
  <si>
    <t>Dateneingabe zu den Emissionsquellen Kapitalgüter</t>
  </si>
  <si>
    <t>Gebäude</t>
  </si>
  <si>
    <t>Glaswolle</t>
  </si>
  <si>
    <t>Holzfaserdämmung</t>
  </si>
  <si>
    <t>Kalksandstein</t>
  </si>
  <si>
    <t>Mineralwolle</t>
  </si>
  <si>
    <t>Beton</t>
  </si>
  <si>
    <t>Gips</t>
  </si>
  <si>
    <t>Glas (Flachglas)</t>
  </si>
  <si>
    <t>PKW Mittel Elektro</t>
  </si>
  <si>
    <t>Dateneingabe zu den Emissionsquellen Mobilität</t>
  </si>
  <si>
    <t>Dienstreisen</t>
  </si>
  <si>
    <t>Bahn Unbekannt</t>
  </si>
  <si>
    <t>Pendeln_Mitarbeitende</t>
  </si>
  <si>
    <t>Pendeln_Studierende</t>
  </si>
  <si>
    <t>PKW Diesel</t>
  </si>
  <si>
    <t>Fahrrad Elektro</t>
  </si>
  <si>
    <t>Exkursionen</t>
  </si>
  <si>
    <t>Motorrad</t>
  </si>
  <si>
    <t>PKW Benzin</t>
  </si>
  <si>
    <t>Student_Outgoing</t>
  </si>
  <si>
    <t>Reise_Gäste</t>
  </si>
  <si>
    <t>Taxi (in Pkm)</t>
  </si>
  <si>
    <t>Dateneingabe zu den Emissionsquellen Abfall &amp; Wasser</t>
  </si>
  <si>
    <t>Abwasser</t>
  </si>
  <si>
    <t>Altholz</t>
  </si>
  <si>
    <t>Altglas</t>
  </si>
  <si>
    <t>Batterien</t>
  </si>
  <si>
    <t>E-Großgeräte</t>
  </si>
  <si>
    <t>Bauabfälle</t>
  </si>
  <si>
    <t>Wasser (Versorgung)</t>
  </si>
  <si>
    <t>Biomüll</t>
  </si>
  <si>
    <t>Metalle</t>
  </si>
  <si>
    <t>Scope 1</t>
  </si>
  <si>
    <t>Scope 2</t>
  </si>
  <si>
    <t>Scope 3</t>
  </si>
  <si>
    <t>Gesamt</t>
  </si>
  <si>
    <t>Anteile</t>
  </si>
  <si>
    <t>Kapitalgüter</t>
  </si>
  <si>
    <t>Mobilität</t>
  </si>
  <si>
    <t>Abfall_und_Wasser</t>
  </si>
  <si>
    <t>Summe</t>
  </si>
  <si>
    <t>Gliederung nach Scopes</t>
  </si>
  <si>
    <r>
      <t>Gesamtemissionen (in t CO</t>
    </r>
    <r>
      <rPr>
        <vertAlign val="subscript"/>
        <sz val="11"/>
        <color theme="1"/>
        <rFont val="Calibri"/>
        <family val="2"/>
        <scheme val="minor"/>
      </rPr>
      <t>2</t>
    </r>
    <r>
      <rPr>
        <sz val="11"/>
        <color theme="1"/>
        <rFont val="Calibri"/>
        <family val="2"/>
        <scheme val="minor"/>
      </rPr>
      <t>e)</t>
    </r>
  </si>
  <si>
    <t>Anteil</t>
  </si>
  <si>
    <t>Dual Reporting bezogener Strom</t>
  </si>
  <si>
    <t>Gesamthochschule</t>
  </si>
  <si>
    <t>marktbasierte Emissionen</t>
  </si>
  <si>
    <t>standortbasierte Emissionen</t>
  </si>
  <si>
    <t>Emissionsquelle</t>
  </si>
  <si>
    <t>Einheit</t>
  </si>
  <si>
    <t>Scope 2 MB</t>
  </si>
  <si>
    <t>Scope 3 MB</t>
  </si>
  <si>
    <t>Scope 2 LB</t>
  </si>
  <si>
    <t>Scope 3 LB</t>
  </si>
  <si>
    <t>Energieverbrauch</t>
  </si>
  <si>
    <t>Bitte Wählen</t>
  </si>
  <si>
    <t>Quelle der Emissionsfaktoren</t>
  </si>
  <si>
    <t>Zuordnung</t>
  </si>
  <si>
    <t>Bezeichnung</t>
  </si>
  <si>
    <t>Quelle - Scope 1</t>
  </si>
  <si>
    <t>Quelle - Scope 2</t>
  </si>
  <si>
    <t>Quelle - Scope 3</t>
  </si>
  <si>
    <t>l</t>
  </si>
  <si>
    <t xml:space="preserve">UBA 2023: Emissionsbilanz erneuerbarer Energieträger im Jahr 2022, Tab 125, S. 150, Ottokraftstoffe, Direkte Emissionen. Umrechnung kWh in l durch Multiplikation mit Heizwert Benzin (=9,02 kWh/Liter) nach Bundesamt für Wirtschaft und Ausfuhrkontrolle, Nov. 2023: Merkblatt zur Ermittlung des Gesamtenergieverbrauchs, Tab. S. 6 </t>
  </si>
  <si>
    <t xml:space="preserve">UBA 2023: Emissionsbilanz erneuerbarer Energieträger im Jahr 2022, Tab 120, S. 146, Direkte Emissionen. Umrechnung kWh in l durch Multiplikation mit Heizwert Diesel (=9,96 kWh/Liter) nach Bundesamt für Wirtschaft und Ausfuhrkontrolle, Nov. 2023: Merkblatt zur Ermittlung des Gesamtenergieverbrauchs, Tab. S. 6 </t>
  </si>
  <si>
    <t>kWh</t>
  </si>
  <si>
    <t>DEFRA 2023, Fuels, Gaseous Fuels, CNG, litres</t>
  </si>
  <si>
    <t>DEFRA 2023, WTT Fuels, Gaseous Fuels, CNG, litres</t>
  </si>
  <si>
    <t>Eigene Berechnung auf Basis von: GEMIS 5.0, El-mix-DE-2020</t>
  </si>
  <si>
    <t>Hybrid Benzin</t>
  </si>
  <si>
    <t>Hybrid Diesel</t>
  </si>
  <si>
    <t>kg</t>
  </si>
  <si>
    <t>SRU - Wasserstoff im Klimaschutz - Juni 2021 (75% H2-Produktion aus Erdgas, 25% aus EE - Herstellerangabe H2 Mobility), Umrechnung mit: https://www.linde-gas.at/de/images/1007_rechnen_sie_mit_wasserstoff_v110_tcm550-169419.pdf --&gt; *33,33</t>
  </si>
  <si>
    <t>Notstromaggregate_Diesel_(in l)</t>
  </si>
  <si>
    <t>Notstromaggregate_Benzin_(in l)</t>
  </si>
  <si>
    <t>UBA 2023: Emissionsbilanz erneuerbarer Energieträger im Jahr 2022,Tab 21 (Seite 64); Gewichtung zwischen Laufwasser und Speicherwasser/Pumpspeicherwasser nach Tab 19 (Seite 63)</t>
  </si>
  <si>
    <t>UBA 2023: Emissionsbilanz erneuerbarer Energieträger im Jahr 2022, Tab 13 (S. 59) und 17 (S. 62); Anteile onshore/offshore: AGEE, Sept. 2023: Zeitreihen zur Entwicklung der erneuerbaren Energien in Deutschland; Excel, S. 6 Tabelle 3: 39,22% onshore, 9,88% offshore</t>
  </si>
  <si>
    <t>Strom (Strommix Deutschland)</t>
  </si>
  <si>
    <t>PV (Eigenerzeugung)</t>
  </si>
  <si>
    <t>UBA 2023: Emissionsbilanz erneuerbarer Energieträger im Jahr 2022, Tab 9 (Seite 55)</t>
  </si>
  <si>
    <t>PV (Rückspeisung)</t>
  </si>
  <si>
    <t>cbm</t>
  </si>
  <si>
    <t xml:space="preserve">UBA 2021: Emissionsbilanz erneuerbarer Energieträger,Einzel-Efs in Tab 90; Mix gemäß Anteilen der gasförmigen Biogasträger in Tab. 87; Umrechnung gemäß Bundesamt für Wirtschaft und Ausfuhrkontrolle, 2019: Merkblatt zur Ermittlung des Gesamtenergieverbrauchs, Tab. S. 6 </t>
  </si>
  <si>
    <t>UBA 2022: Emissionsbilanz erneuerbarer Energieträger - Bestimmung der vermiedenen Emissionen im Jahr 2021, CLIMATE CHANGE 50/2022</t>
  </si>
  <si>
    <t xml:space="preserve">UBA/DEHSt 2023: Leitfaden zur Erstellung von Überwachungsplänen und Emissionsberichten für stationäre Anlagen in der dritten Handelsperiode (2021-2030), Anhang 4; Umrechnung Einheit gemäß Bundesamt für Wirtschaft und Ausfuhrkontrolle, Nov. 2019: Merkblatt zur Ermittlung des Gesamtenergieverbrauchs, Tab. S. 6 </t>
  </si>
  <si>
    <t>Heizöl (in Liter)</t>
  </si>
  <si>
    <t>Holzhackschnitzel (in t)</t>
  </si>
  <si>
    <t>t</t>
  </si>
  <si>
    <t>UBA 2023: Emissionsbilanz erneuerbarer Energieträger 2022,Tab 64, S. 98f,Holzhackschnitzel große Kessel, direkte Emissionen, Umrechnung gemäß Bundesamt für Wirtschaft und Ausfuhrkontrolle, Nov. 2023: Merkblatt zur Ermittlung des Gesamtenergieverbrauchs, Tab. S. 6 (*4,07)</t>
  </si>
  <si>
    <t>Holzhackschnitzel (in kWh) (Eigenerzeugung)</t>
  </si>
  <si>
    <t>UBA 2023: Emissionsbilanz erneuerbarer Energieträger - Bestimmung der vermiedenen Emissionen 2022, Tab. 64, S. 98f, Holzhackschnitzel große Kessel, direkte Emissionen</t>
  </si>
  <si>
    <t>UBA 2023: Emissionsbilanz erneuerbarer Energieträger 2022,Tab 64, S. 98f, Pellets - Kessel, Direkte Emissionen, Umrechnung nach Bundesamt für Wirtschaft und Ausfuhrkontrolle, Nov. 2023: Merkblatt zur Ermittlung des Gesamtenergieverbrauchs, Tab. S. 6 (*5)</t>
  </si>
  <si>
    <t>Holzpellets (in kWh) (Eigenerzeugung)</t>
  </si>
  <si>
    <t>UBA 2023: Emissionsbilanz erneuerbarer Energieträger - Bestimmung der vermiedenen Emissionen 2022, Tab. 64, S.98f, Pellets - Kessel, Direkte Emissionen</t>
  </si>
  <si>
    <t>UBA 2023: Emissionsbilanz erneuerbarer Energieträger im Jahr 2022, Tab 64 (S. 98), Brennholz - Einzelfeuerung, Direkte Emissionen</t>
  </si>
  <si>
    <t xml:space="preserve">UBA 2023: Emissionsbilanz erneuerbarer Energieträger im Jahr 2022,Tab 64 (Seite 98), Brennholz - Einzelfeuerung; Umrechnung Einheit gemäß Bundesamt für Wirtschaft und Ausfuhrkontrolle, Nov. 2023: Merkblatt zur Ermittlung des Gesamtenergieverbrauchs, Tab. S. 6 </t>
  </si>
  <si>
    <t>UBA 2023: Emissionsbilanz erneuerbarer Energieträger im Jahr 2022,Tab 102, S. 131/132; Mix aus Flachkollektor, Vakuumröhrenkollektor und Schwimmbadabsorber mit Gewichtung nach Tab. 101 (S. 131)</t>
  </si>
  <si>
    <t>Wärmepumpe (in kWh)</t>
  </si>
  <si>
    <t>UBA 2023: Emissionsbilanz erneuerbarer Energieträger im Jahr 2022,Tab 107 (S. 135/136); Mix aus verschiedenen WP-Typen mit Gewichtung nach Tab. 106 (S. 135)</t>
  </si>
  <si>
    <t>PKW klein Elektro</t>
  </si>
  <si>
    <t>Stück</t>
  </si>
  <si>
    <t>Frauenhofer: "Die aktuelle Treibhausgasemissionsbilanz von Elektrofahrzeugen in Deutschland“ von 2019 (S. 5/6)</t>
  </si>
  <si>
    <t>PKW klein Verbrenner</t>
  </si>
  <si>
    <t>PKW mittel Elektro</t>
  </si>
  <si>
    <t>PKW mittel Verbrenner</t>
  </si>
  <si>
    <t>PKW Oberklasse Elektro</t>
  </si>
  <si>
    <t>PKW Oberklasse Verbrenner</t>
  </si>
  <si>
    <t>Beamer</t>
  </si>
  <si>
    <t>Stk</t>
  </si>
  <si>
    <t>Studie Öko Institut, 2020</t>
  </si>
  <si>
    <t>ÖkoInstitut "Digitaler-CO2-Fussabdruck", 2020, Seite 9, Tabelle 3-1, https://www.oeko.de/fileadmin/oekodoc/Digitaler-CO2-Fussabdruck.pdf</t>
  </si>
  <si>
    <t>https://www.dell.com/de-de/dt/corporate/social-impact/advancing-sustainability/climate-action/product-carbon-footprints.htm#tab0=5, weitere Quelle für Lenovo-Produkte: https://www.lenovo.com/us/en/compliance/eco-declaration/</t>
  </si>
  <si>
    <t>Toner</t>
  </si>
  <si>
    <t>bezieht sich auf DM von Toner --&gt; DM_Toner = 1,14 kg/Stk laut Ecoinvent --&gt; 0,54966 kgCO2/kg*1,14 kg/Stk = 0,0006266124 tCO2e/Stk</t>
  </si>
  <si>
    <t>Öko Institut 2020 Digitaler CO2-Fußabdruck Tab. 5-1</t>
  </si>
  <si>
    <t>GB/a</t>
  </si>
  <si>
    <t>Öko Institut 2020 Digitaler CO2-Fußabdruck; https://www.oeko.de/fileadmin/oekodoc/Digitaler-CO2-Fussabdruck.pdf</t>
  </si>
  <si>
    <t>UBA 2022: Ökobilanz von Graphik- und Hygienepapier S.49</t>
  </si>
  <si>
    <t>UBA 2022: Ökobilanz von Graphik- und Hygienepapier S.53</t>
  </si>
  <si>
    <t>https://www.office-4-green.de/wissen/life_cycle_assessment.php#/3</t>
  </si>
  <si>
    <t>https://office-4-green.de/wissen/life_cycle_assessment.php#/2</t>
  </si>
  <si>
    <t>Stühle</t>
  </si>
  <si>
    <t>Thünen-Institut 2015: Ökobilanz für holzbasierte Möbel; LCA - office-4-green-de; eigene Berechnung (LfU)</t>
  </si>
  <si>
    <t>Tablet</t>
  </si>
  <si>
    <t>Tische</t>
  </si>
  <si>
    <t>Toilettenpapier (Recycling)</t>
  </si>
  <si>
    <t>Zeitungen, Zeitschriften</t>
  </si>
  <si>
    <t>Pkm</t>
  </si>
  <si>
    <t>Durchschnittswert aus Nah- und Fernverkehr</t>
  </si>
  <si>
    <t>UBA 2023: Flüssiger Verkehrkehr für Klimaschutz und Luftreinhaltung Tab. 38</t>
  </si>
  <si>
    <t>PKW Elektro</t>
  </si>
  <si>
    <t>PKW Hybrid</t>
  </si>
  <si>
    <t>PKW Wasserstoff</t>
  </si>
  <si>
    <t>UBA Österreich 2021 Ökobilanz von Personenkraftwagen, Anhang A.2., FCEV (Reforming), Durchschnitt Fahrzeugklassen</t>
  </si>
  <si>
    <t>DEFRA 2023, WTT-pass vehs &amp; travel-land, WTT-taxis, Regular taxi, passenger.km</t>
  </si>
  <si>
    <t>Taxi (in €)</t>
  </si>
  <si>
    <t>€</t>
  </si>
  <si>
    <t>Annahme Taxikosten 2,5 € je gefahrenen km</t>
  </si>
  <si>
    <t>Abfall und Wasser</t>
  </si>
  <si>
    <t>DEFRA 2023: Waste disposal, Construction, Wood, Combustion</t>
  </si>
  <si>
    <t>DEFRA 2023: Waste disposal, Other, Glass, Combustion</t>
  </si>
  <si>
    <t>DEFRA 2023: Water treatment, Cubic metres</t>
  </si>
  <si>
    <t>DEFRA 2023, Waste disposal, Electrical, Batteries, Landfill</t>
  </si>
  <si>
    <t>DEFRA 2023, Waste disposal, Construction, Average construction, Open-/Closed loop</t>
  </si>
  <si>
    <t>DEFRA 2023: Waste disposal, Refuse, Organic: mixed food and garden wasten, Composting</t>
  </si>
  <si>
    <t>DEFRA 2023: Waste disposal, Electric items, WEEE - large, Landfill</t>
  </si>
  <si>
    <t>DEFRA 2023: Waste disposal, Construction, Plasterboard, Closed-loop</t>
  </si>
  <si>
    <t>DEFRA 2023: Waste disposal, Metal, Metal: scrap metal, Combustion</t>
  </si>
  <si>
    <t>Ölrückstände</t>
  </si>
  <si>
    <t>DEFRA 2023: Waste disposal, Construction, Mineral Oil, Combustion</t>
  </si>
  <si>
    <t>Papier</t>
  </si>
  <si>
    <t>DEFRA 2023: Waste disposal, Paper, Paper and board: mixed, Combustion</t>
  </si>
  <si>
    <t>Plastik und Verpackung</t>
  </si>
  <si>
    <t>DEFRA 2023: Waste disposal, Plastic, Plastics: average plastics, Combustion</t>
  </si>
  <si>
    <t>Reifen</t>
  </si>
  <si>
    <t>DEFRA 2023: Waste disposal, Construction, Tyres, Closed-loop</t>
  </si>
  <si>
    <t>Restmüll</t>
  </si>
  <si>
    <t>DEFRA 2023: Waste disposal, Refuse, Household residual waste, combustion</t>
  </si>
  <si>
    <t>Sperrmüll</t>
  </si>
  <si>
    <t>DEFRA 2023: Water supply, Cubic metres</t>
  </si>
  <si>
    <t>Ökoinstitut + IFEU: Carbon Footprint – Teilgutachten „Monitoring für den CO2-Ausstoß in der Logistikkette“.  Tabelle 6 S. 35</t>
  </si>
  <si>
    <t>Gesamt minus Scope 1 (Quelle gibt Scope 1 und Gesamt an)</t>
  </si>
  <si>
    <t>Ökoinstitut + IFEU: Carbon Footprint – Teilgutachten „Monitoring für den CO2-Ausstoß in der Logistikkette“, Tabelle 6 S. 36</t>
  </si>
  <si>
    <t>Ökoinstitut + IFEU: Carbon Footprint – Teilgutachten „Monitoring für den CO2-Ausstoß in der Logistikkette“ , Tabelle 6 S. 37</t>
  </si>
  <si>
    <t>Ökoinstitut + IFEU: Carbon Footprint – Teilgutachten „Monitoring für den CO2-Ausstoß in der Logistikkette“, Tabelle 6 S. 38</t>
  </si>
  <si>
    <t>Scope_1</t>
  </si>
  <si>
    <t>Scope_2</t>
  </si>
  <si>
    <t>Datenqualitaet</t>
  </si>
  <si>
    <t>Bewertung</t>
  </si>
  <si>
    <t>Campuswahl</t>
  </si>
  <si>
    <t>Sortieren_Strom</t>
  </si>
  <si>
    <t>Sie können dieses freie Tabellenblatt nutzen, um Ihre Verbesserungsvorschläge aufzuführen. Versuchen Sie bitte, diese so konkret wie möglich zu formulieren und geben Sie eine Kontaktperson an, sodass bei der Umsetzung Ihres Verbesserungsvorschlages Rücksprache gehalten werden kann.</t>
  </si>
  <si>
    <t>1.</t>
  </si>
  <si>
    <t>…</t>
  </si>
  <si>
    <t>2.</t>
  </si>
  <si>
    <t>3.</t>
  </si>
  <si>
    <t>4.</t>
  </si>
  <si>
    <t>5.</t>
  </si>
  <si>
    <t>7.</t>
  </si>
  <si>
    <t>10.</t>
  </si>
  <si>
    <t>Ergebnisse aus zusätzlichen Teilbilanzen in die Gesamtbilanz integrieren</t>
  </si>
  <si>
    <t>Zusätzlichen Campus Anlegen</t>
  </si>
  <si>
    <t>Gliederung nach Emissionskategorien</t>
  </si>
  <si>
    <t>Hinweise</t>
  </si>
  <si>
    <r>
      <t xml:space="preserve">Falls der </t>
    </r>
    <r>
      <rPr>
        <b/>
        <sz val="11"/>
        <color theme="1"/>
        <rFont val="Calibri"/>
        <family val="2"/>
        <scheme val="minor"/>
      </rPr>
      <t>Stromhändler einen spezifischen (marktbasierten) Emissionsfaktor</t>
    </r>
    <r>
      <rPr>
        <sz val="11"/>
        <color theme="1"/>
        <rFont val="Calibri"/>
        <family val="2"/>
        <scheme val="minor"/>
      </rPr>
      <t xml:space="preserve"> angibt</t>
    </r>
    <r>
      <rPr>
        <b/>
        <sz val="11"/>
        <color theme="1"/>
        <rFont val="Calibri"/>
        <family val="2"/>
        <scheme val="minor"/>
      </rPr>
      <t xml:space="preserve"> und/oder ortsspezifischere Emissionsfaktoren</t>
    </r>
    <r>
      <rPr>
        <sz val="11"/>
        <color theme="1"/>
        <rFont val="Calibri"/>
        <family val="2"/>
        <scheme val="minor"/>
      </rPr>
      <t xml:space="preserve"> als der Strommix Deutschland bekannt sind, können diese hier unten in den Emissionsfaktorfeldern eingegeben werden.</t>
    </r>
  </si>
  <si>
    <r>
      <t>Zur Berechnung</t>
    </r>
    <r>
      <rPr>
        <b/>
        <sz val="11"/>
        <color theme="1"/>
        <rFont val="Calibri"/>
        <family val="2"/>
        <scheme val="minor"/>
      </rPr>
      <t xml:space="preserve"> der Emissionsfaktoren für den eigenen Strommmix</t>
    </r>
    <r>
      <rPr>
        <sz val="11"/>
        <color theme="1"/>
        <rFont val="Calibri"/>
        <family val="2"/>
        <scheme val="minor"/>
      </rPr>
      <t xml:space="preserve"> tragen Sie hier die </t>
    </r>
    <r>
      <rPr>
        <b/>
        <sz val="11"/>
        <color theme="1"/>
        <rFont val="Calibri"/>
        <family val="2"/>
        <scheme val="minor"/>
      </rPr>
      <t>prozentuale</t>
    </r>
    <r>
      <rPr>
        <sz val="11"/>
        <color theme="1"/>
        <rFont val="Calibri"/>
        <family val="2"/>
        <scheme val="minor"/>
      </rPr>
      <t xml:space="preserve"> </t>
    </r>
    <r>
      <rPr>
        <b/>
        <sz val="11"/>
        <color theme="1"/>
        <rFont val="Calibri"/>
        <family val="2"/>
        <scheme val="minor"/>
      </rPr>
      <t xml:space="preserve">Aufteilung der Energieträger </t>
    </r>
    <r>
      <rPr>
        <sz val="11"/>
        <color theme="1"/>
        <rFont val="Calibri"/>
        <family val="2"/>
        <scheme val="minor"/>
      </rPr>
      <t xml:space="preserve">gemäß der Rechnung des Stromhändlers ein.
</t>
    </r>
  </si>
  <si>
    <t>PKW Mittel Verbrenner</t>
  </si>
  <si>
    <t>Sehr geehrte Nutzer:innen,
dieses Kalkulationstool soll Sie dabei unterstützen, die Treibhausgas-Emissionen Ihrer Hochschule zu bilanzieren. 
Es basiert auf der "BayCalc-Richtlinie zur Bilanzierung der Treibhausgasemissionen der Hochschulen in Bayern". 
Informationen zur THG-Bilanzierung und den dabei zu beachtenden Regelungen entnehmen Sie der BayCalc-Richtlinie. 
Bei Fragen zur BayCalc-Richtline und -Tool wenden Sie sich an BayZeN (info@nachhaltigehochschule.de)</t>
  </si>
  <si>
    <t xml:space="preserve">
Dieses Tool ist kompatibel mit Excel 2019 (aufwärts). Bei älteren Versionen kann es zu Kompatibilitätsproblemen kommen.</t>
  </si>
  <si>
    <r>
      <rPr>
        <sz val="11"/>
        <rFont val="Calibri"/>
        <family val="2"/>
        <scheme val="minor"/>
      </rPr>
      <t>Die Farbe</t>
    </r>
    <r>
      <rPr>
        <sz val="11"/>
        <color theme="9"/>
        <rFont val="Calibri"/>
        <family val="2"/>
        <scheme val="minor"/>
      </rPr>
      <t xml:space="preserve"> </t>
    </r>
    <r>
      <rPr>
        <b/>
        <sz val="11"/>
        <color theme="9"/>
        <rFont val="Calibri"/>
        <family val="2"/>
        <scheme val="minor"/>
      </rPr>
      <t xml:space="preserve">grün </t>
    </r>
    <r>
      <rPr>
        <sz val="11"/>
        <color theme="1"/>
        <rFont val="Calibri"/>
        <family val="2"/>
        <scheme val="minor"/>
      </rPr>
      <t xml:space="preserve">signalisiert, dass hier etwas einzugeben ist. 
Die Farbe </t>
    </r>
    <r>
      <rPr>
        <sz val="11"/>
        <color rgb="FF2596C4"/>
        <rFont val="Calibri"/>
        <family val="2"/>
        <scheme val="minor"/>
      </rPr>
      <t xml:space="preserve">blau </t>
    </r>
    <r>
      <rPr>
        <sz val="11"/>
        <color theme="1"/>
        <rFont val="Calibri"/>
        <family val="2"/>
        <scheme val="minor"/>
      </rPr>
      <t>signalisiert, dass es sich hier um Ergebnisse handelt. 
In den</t>
    </r>
    <r>
      <rPr>
        <b/>
        <sz val="11"/>
        <color indexed="2"/>
        <rFont val="Calibri"/>
        <family val="2"/>
        <scheme val="minor"/>
      </rPr>
      <t xml:space="preserve"> roten</t>
    </r>
    <r>
      <rPr>
        <sz val="11"/>
        <color theme="1"/>
        <rFont val="Calibri"/>
        <family val="2"/>
        <scheme val="minor"/>
      </rPr>
      <t xml:space="preserve"> Tabellenblättern sind 'Emissionsfaktoren' und die dazugehörigen 'Dropdowns' abgebildet. Diese können nach Bedarf ergänzt werden, siehe Erklärung weiter unten.
</t>
    </r>
  </si>
  <si>
    <t>Einen zusätzlichen Campus odere andere Campusnamen können im Arbeitsblatt 'Dropdowns' in Spalte A unten je nach Belieben angelegt werden</t>
  </si>
  <si>
    <r>
      <t>Emissionsfaktoren [in t CO</t>
    </r>
    <r>
      <rPr>
        <b/>
        <vertAlign val="subscript"/>
        <sz val="14"/>
        <color rgb="FF2596C4"/>
        <rFont val="Calibri"/>
        <family val="2"/>
        <scheme val="minor"/>
      </rPr>
      <t>2</t>
    </r>
    <r>
      <rPr>
        <b/>
        <sz val="14"/>
        <color rgb="FF2596C4"/>
        <rFont val="Calibri"/>
        <family val="2"/>
        <scheme val="minor"/>
      </rPr>
      <t>e/Einheit]</t>
    </r>
  </si>
  <si>
    <t>Grau=Überarbeitet</t>
  </si>
  <si>
    <t xml:space="preserve">UBA 2023: Emissionsbilanz erneuerbarer Energieträger im Jahr 2022, Tab 125, S. 150, Ottokraftstoffe, Vorkette. Umrechnung kWh in l durch Multiplikation mit Heizwert Benzin (=9,02 kWh/Liter) nach BAWA: Merkblatt zur Ermittlung des Gesamtenergieverbrauchs, Tab. S. 6 </t>
  </si>
  <si>
    <t xml:space="preserve">UBA 2023: Emissionsbilanz erneuerbarer Energieträger im Jahr 2022,Tab 120, S. 146, Vorkette. Umrechnung kWh in l durch Multiplikation mit Heizwert Diesel (=9,96 kWh/Liter) nach BAWA: Merkblatt zur Ermittlung des Gesamtenergieverbrauchs, Tab. S. 6 </t>
  </si>
  <si>
    <t xml:space="preserve">UBA 2023: Emissionsbilanz erneuerbarer Energieträger im Jahr 2022, Tab 125, S. 150, Ottokraftstoffe, Vorkette. Umrechnung kWh in l durch Multiplikation mit Heizwert Benzin (=9,02 kWh/Liter) nach BAWA Merkblatt zur Ermittlung des Gesamtenergieverbrauchs, Tab. S. 6 </t>
  </si>
  <si>
    <t>UBA, Probas, Gemis 5.1 Einblick (2024)</t>
  </si>
  <si>
    <t>Eigene Berechnung auf Basis von: GEMIS 5.1, El-mix-DE</t>
  </si>
  <si>
    <t>Eigene Berechnung auf Basis von: GEMIS 5.1, El-mix-D</t>
  </si>
  <si>
    <t xml:space="preserve">GEMIS 5.1, Gas-mix-DE-2020, Bundesamt für Wirtschaft und Ausfuhrkontrolle, Nov. 2019: Merkblatt zur Ermittlung des Gesamtenergieverbrauchs, Tab. S. 6 </t>
  </si>
  <si>
    <t>Heizöl (in kWh) Brennwert</t>
  </si>
  <si>
    <t>UBA: Emissionsfaktoren für Brennstoffe​ (Umweltbundesamt)​
BAFA: CO₂-Faktoren für 2024​ (BAFA)</t>
  </si>
  <si>
    <t>UBA-Emissionsfaktoren für Brennstoffe (2022)​(Umweltbundesamt)​. BAFA: CO₂-Faktoren für 2024​ (BAFA)​.</t>
  </si>
  <si>
    <t xml:space="preserve">Bundesamt für Wirtschaft und Ausfuhrkontrolle (15.02.2024). Informationsblatt CO2-Faktoren. </t>
  </si>
  <si>
    <t>Baumwollgewebe</t>
  </si>
  <si>
    <t>Sand (Bausand)</t>
  </si>
  <si>
    <t>Stahl (Elektrostahl)</t>
  </si>
  <si>
    <t>Deutsches Institut für Nachhaltigkeit&amp; Ökonomie 2020: Kurz-Bericht zur C02-Emissionen von PU Reiniger</t>
  </si>
  <si>
    <t>Ammoniak (NH3)</t>
  </si>
  <si>
    <t>Quelle: Bundesamt für Wirtschaft und Ausfuhrkontrolle (15.02.2024). Informationsblatt CO2-Faktoren.</t>
  </si>
  <si>
    <t>Argon (Ar)</t>
  </si>
  <si>
    <t>Chlor (Cl)</t>
  </si>
  <si>
    <t>Helium (He)</t>
  </si>
  <si>
    <t>Kohlenstoffdioxid (CO2)</t>
  </si>
  <si>
    <t>Methan (CH4)</t>
  </si>
  <si>
    <t>Propan (C3H8)</t>
  </si>
  <si>
    <t>Kältemittel R-422d</t>
  </si>
  <si>
    <t>DEFRA 2022, Refrigerant &amp; other, Kyoto protocol-blends, Emissions including only Kyoto products</t>
  </si>
  <si>
    <t>Kältemittel R-407c</t>
  </si>
  <si>
    <t>Sauerstoff (O2) flüssig</t>
  </si>
  <si>
    <t>Stickstoff (N2) und Flüssiger Stickstoff</t>
  </si>
  <si>
    <t>Wasserstoff (H2)</t>
  </si>
  <si>
    <t>Xenon (Xe)</t>
  </si>
  <si>
    <t>Bahn, Nahverkehr</t>
  </si>
  <si>
    <t>UBA, TREMOD 6.51</t>
  </si>
  <si>
    <t>Bahn, Fernverkehr</t>
  </si>
  <si>
    <t>Bus (Linienbus)</t>
  </si>
  <si>
    <t>Bus (Reisebus)</t>
  </si>
  <si>
    <t>ÖPNV</t>
  </si>
  <si>
    <t>Beherbergung 0-2 Sterne</t>
  </si>
  <si>
    <t>Übernachtung</t>
  </si>
  <si>
    <t>DEHOGA_Umweltbroschüre_Oktober_2016</t>
  </si>
  <si>
    <t>Beherbergung 3 Sterne</t>
  </si>
  <si>
    <t>Beherbergung 4 Sterne</t>
  </si>
  <si>
    <t>Beherbergung 5 Sterne</t>
  </si>
  <si>
    <t>Gaststätte</t>
  </si>
  <si>
    <t>Gedecke</t>
  </si>
  <si>
    <t>Kies (Baukies)</t>
  </si>
  <si>
    <t>Holz - Stückholz (in kWh)</t>
  </si>
  <si>
    <t>ClimCalc Österreich, 2021 (Umweltbundesamt AT ecoinvent)</t>
  </si>
  <si>
    <t>ClimCalc Österreich, 2021 (Umwelbundesamt AT ecoinvent)</t>
  </si>
  <si>
    <t>ClimCalc Österreich, 2021 (Umweltbundesamt AT)</t>
  </si>
  <si>
    <t>Druckerpatrone</t>
  </si>
  <si>
    <t>https://www.kern.gmbh/downloads/DuP-Studie_Vergleich_Oekologische-Aspekte.pdf
Elektronische Medien sind nur manchmal ökologisch vorteilhaft (S. 7 - 111 Zeitungen/Person / 28 kg Co2)</t>
  </si>
  <si>
    <t>Übernachtung + Verpflegung</t>
  </si>
  <si>
    <t>Aluminium (primär)</t>
  </si>
  <si>
    <t>Aluminium (sekundär)</t>
  </si>
  <si>
    <t>Blähglas-Granulat</t>
  </si>
  <si>
    <t>Ökobaudat: Blähglas Granulat</t>
  </si>
  <si>
    <t>Holz</t>
  </si>
  <si>
    <t>Ökobaudat: Holzfaserdämmstoff flexible Matte (Durchschnitt DE); GWP total A1-A3= -42; Rohdichte: 50 kg/m³</t>
  </si>
  <si>
    <t>Ökobaudat: Kalksandstein (de); GWP total A1-A3= 308,8; Rohdichte: 2000 kg/m³</t>
  </si>
  <si>
    <t>Kupfer (primär)</t>
  </si>
  <si>
    <t>Kupfer (sekundär)</t>
  </si>
  <si>
    <t>Sand (Quarzsand)</t>
  </si>
  <si>
    <t>Stahl (sekundär)</t>
  </si>
  <si>
    <t>Edelstahlblech</t>
  </si>
  <si>
    <t>Ziegel (Dachziegel)</t>
  </si>
  <si>
    <t>Ziegel (Mauerziegel)</t>
  </si>
  <si>
    <t>Zement</t>
  </si>
  <si>
    <t>Hanfvlies</t>
  </si>
  <si>
    <t>Schafwolle</t>
  </si>
  <si>
    <t>Zellulose</t>
  </si>
  <si>
    <t xml:space="preserve">ProBas;  Steine-Erden\Tonziegel-DE-2000 </t>
  </si>
  <si>
    <t xml:space="preserve">ProBas: Steine-Erden\Ziegel-Mauer-DE-2000 </t>
  </si>
  <si>
    <t xml:space="preserve">Eigene Berechnung; Bezieht sich auf Hanfvlies in Herstellung (A1-A3), 14,17 kgCO2e/m³; Dichte =38 kg/m³ </t>
  </si>
  <si>
    <t>Ecoinvent; Angabe in GWP_total (GWP_fossil = 2,21 kgCO2e/kg, GPW_biogenic = -1,61 kgCO2e/kg)</t>
  </si>
  <si>
    <t>−0,01468</t>
  </si>
  <si>
    <t>Ökobaudat: Zellulosefaserplatten (de); Eigene Berechnung; GWP_total A1-A3=-1.174; Rohdichte: 80,0 kg/m³</t>
  </si>
  <si>
    <t>DEFRA 2023 , Heat and steam, Heat and steam, Onsite heat and steam</t>
  </si>
  <si>
    <t>DEFRA 2023: WTT- heat and steam, WTT- heat and steam, Onsite heat and steam + WTT- district heat &amp; steam distribution, 5% Loss</t>
  </si>
  <si>
    <t>Energie Strom</t>
  </si>
  <si>
    <t>Energie Wärme/Kälte</t>
  </si>
  <si>
    <t xml:space="preserve">6. </t>
  </si>
  <si>
    <t>8</t>
  </si>
  <si>
    <t>9</t>
  </si>
  <si>
    <t>UBA-Emissionsfaktoren für Brennstoffe
Handlungshilfe Spezial: Scope 3</t>
  </si>
  <si>
    <t>Bayerisches Landesamt für Umwelt (LfU): Handlungshilfe Spezial Scope 3 LfU-Publikation zu Scope-3-Emissionen (2016)​ (LFU Bayern)​: Direkte Scope-3-Emissionen: 0,35 kg CO₂-Äquivalent pro Liter</t>
  </si>
  <si>
    <t>UBA 2023: Emissionsbilanz erneuerbarer Energieträger - Bestimmung der vermiedenen Emissionen, 2022, Tab. 64, S. 98f, Holzhackschnitzel große Kessel, fremd. Hilfsenergie. Umrechnung gemäß Bundesamt für Wirtschaft und Ausfuhrkontrolle, Nov. 2023: Merkblatt zur Ermittlung des Gesamtenergieverbrauchs, Tab. S. 6 (*4,07)</t>
  </si>
  <si>
    <t>UBA 2023: Emissionsbilanz erneuerbarer Energieträger 2022 ,Tab 64, S. 98f, Holzhackschnitzel große Kessel, Vorkette; Umrechnung Einheit gemäß Bundesamt für Wirtschaft und Ausfuhrkontrolle, Nov. 2023: Merkblatt zur Ermittlung des Gesamtenergieverbrauchs, Tab. S. 6 (*4,07)</t>
  </si>
  <si>
    <t>UBA 2023: Emissionsbilanz erneuerbarer Energieträger - Bestimmung der vermiedenen Emissionen, 2022, Tab. 64, S. 98f, Holzhackschnitzel große Kessel, fremd. Hilfsenergie</t>
  </si>
  <si>
    <t>UBA 2023: Emissionsbilanz erneuerbarer Energieträger - Bestimmung der vermiedenen Emissionen, 2022, Tab. 64, S. 98f, Holzhackschnitzel große Kessel, Vorkette</t>
  </si>
  <si>
    <t>UBA 2023: Emissionsbilanz erneuerbarer Energieträger 2022, Tab. 64, S. 98f. (Summe E24 und F24)</t>
  </si>
  <si>
    <t>UBA 2023: Emissionsbilanz erneuerbarer Energieträger - Bestimmung der vermiedenen Emissionen 2022, Tab. 64, S. 98f, Holzhackschnitzel große Kessel, Vorkette.</t>
  </si>
  <si>
    <t>UBA 2023: Emissionsbilanz erneuerbarer Energieträger 2022,Tab 64, S. 98f, Pellets - Kessel, fremde Hilfsenergie, Umrechnung nach Bundesamt für Wirtschaft und Ausfuhrkontrolle, Nov. 2023: Merkblatt zur Ermittlung des Gesamtenergieverbrauchs, Tab. S. 6 (*5)</t>
  </si>
  <si>
    <t>UBA 2023: Emissionsbilanz erneuerbarer Energieträger,Tab 64, S. 98f, Pellets - Kessel, Vorkette, Umrechnung nach Bundesamt für Wirtschaft und Ausfuhrkontrolle 2023: Merkblatt zur Ermittlung des Gesamtenergieverbrauchs, Tab. S. 6 (*5)</t>
  </si>
  <si>
    <t>UBA 2023: Emissionsbilanz erneuerbarer Energieträger - Bestimmung der vermiedenen Emissionen 2022, Tab. 64, S.98f, Pellets - Kessel, fremde Hilfsenergie</t>
  </si>
  <si>
    <t>UBA 2023: Emissionsbilanz erneuerbarer Energieträger - Bestimmung der vermiedenen Emissionen 2022, Tab. 64, S.98f, Pellets - Kessel, Vorkette</t>
  </si>
  <si>
    <t>UBA 2023: Emissionsbilanz erneuerbarer Energieträger - Bestimmung der vermiedenen Emissionen 2022, Tab. 64, S.98f, Pellets - Kessel, Summe E 27 und F27.</t>
  </si>
  <si>
    <t>UBA 2023: Emissionsbilanz erneuerbarer Energieträger im Jahr 2022, Tab 64 (Seite 98), Brennholz - Einzelfeuerungen, Vorkette</t>
  </si>
  <si>
    <t xml:space="preserve">UBA 2023: Emissionsbilanz erneuerbarer Energieträger im Jahr 2022,Tab 64 (Seite 98) Vorkette,Brennholz - Einzelfeuerung; Umrechnung Einheit gemäß BAWA: Merkblatt zur Ermittlung des Gesamtenergieverbrauchs, Tab. S. 6 </t>
  </si>
  <si>
    <t>Strom (Strommix Deutschland) [E-Fahrzeug]</t>
  </si>
  <si>
    <t>Strom aus Erneuerbaren Energien [E-Fahrzeug]</t>
  </si>
  <si>
    <t>Stadtwerke Dresden</t>
  </si>
  <si>
    <t xml:space="preserve">PV Modul </t>
  </si>
  <si>
    <t>Aktualisierung und Bewertung der Ökobilanzen von Windenergie- und Photovoltaikanlagen unter Berücksichtigung aktueller Technologieentwicklungen (umweltbundesamt.de)
https://www.linkedin.com/pulse/rohstoffe-solarmodulen-co2-fu%C3%9Fabdruck-und-recycling-mai/</t>
  </si>
  <si>
    <r>
      <t xml:space="preserve">Berechnung Emissionen [in t CO2e] </t>
    </r>
    <r>
      <rPr>
        <i/>
        <sz val="11"/>
        <color theme="1"/>
        <rFont val="Calibri"/>
        <family val="2"/>
        <scheme val="minor"/>
      </rPr>
      <t>Scope 1</t>
    </r>
  </si>
  <si>
    <r>
      <t xml:space="preserve">Berechnung Emissionen [in t CO2e] </t>
    </r>
    <r>
      <rPr>
        <i/>
        <sz val="11"/>
        <color theme="1"/>
        <rFont val="Calibri"/>
        <family val="2"/>
        <scheme val="minor"/>
      </rPr>
      <t>Scope 2</t>
    </r>
  </si>
  <si>
    <r>
      <t xml:space="preserve">Berechnung Emissionen [in t CO2e] </t>
    </r>
    <r>
      <rPr>
        <i/>
        <sz val="11"/>
        <color theme="1"/>
        <rFont val="Calibri"/>
        <family val="2"/>
        <scheme val="minor"/>
      </rPr>
      <t>Scope 3</t>
    </r>
  </si>
  <si>
    <r>
      <t xml:space="preserve">Berechnung MB Emissionen [in t CO2e] </t>
    </r>
    <r>
      <rPr>
        <i/>
        <sz val="11"/>
        <color theme="1"/>
        <rFont val="Calibri"/>
        <family val="2"/>
        <scheme val="minor"/>
      </rPr>
      <t>Scope 2</t>
    </r>
  </si>
  <si>
    <t>Berechnung LB Emissionen [in t CO2e] Scope 2</t>
  </si>
  <si>
    <t>marktbasierter Emissionsfaktor (MB)</t>
  </si>
  <si>
    <t>Ortbasierter Emissionsfaktor (LB)</t>
  </si>
  <si>
    <r>
      <t xml:space="preserve">Emissionsfaktor [in t CO2e/Einheit] </t>
    </r>
    <r>
      <rPr>
        <i/>
        <sz val="11"/>
        <color theme="1"/>
        <rFont val="Calibri"/>
        <family val="2"/>
        <scheme val="minor"/>
      </rPr>
      <t>Scope 2</t>
    </r>
  </si>
  <si>
    <r>
      <t xml:space="preserve">Emissionsfaktor [in t CO2e/Einheit] </t>
    </r>
    <r>
      <rPr>
        <i/>
        <sz val="11"/>
        <color theme="1"/>
        <rFont val="Calibri"/>
        <family val="2"/>
        <scheme val="minor"/>
      </rPr>
      <t>Scope 3</t>
    </r>
  </si>
  <si>
    <r>
      <t xml:space="preserve">Emissionsfaktor [in t CO2e/Einheit] </t>
    </r>
    <r>
      <rPr>
        <i/>
        <sz val="11"/>
        <color theme="1"/>
        <rFont val="Calibri"/>
        <family val="2"/>
        <scheme val="minor"/>
      </rPr>
      <t>Scope 1</t>
    </r>
  </si>
  <si>
    <t>Emissionsfaktor [in t CO2e/Einheit]</t>
  </si>
  <si>
    <t>Datenqulität
(Dropdown)</t>
  </si>
  <si>
    <t xml:space="preserve">Gebäude /Emittent
</t>
  </si>
  <si>
    <t>Gebäude/Emittent</t>
  </si>
  <si>
    <t>Campus 
(Dropdown)</t>
  </si>
  <si>
    <t>neuer Emissionsfaktor</t>
  </si>
  <si>
    <r>
      <t>Nettoraumfläche in m</t>
    </r>
    <r>
      <rPr>
        <vertAlign val="superscript"/>
        <sz val="11"/>
        <color theme="1"/>
        <rFont val="Calibri"/>
        <family val="2"/>
        <scheme val="minor"/>
      </rPr>
      <t>2</t>
    </r>
  </si>
  <si>
    <t>Rechter Mausklick auf eine Zelle innerhalb der Tabelle. Die Zeile über der ausgewählten Zeile wird eingefügt (wichtig für Tabellen).</t>
  </si>
  <si>
    <t>Gesamtbilanz</t>
  </si>
  <si>
    <t>Anmerkung</t>
  </si>
  <si>
    <t>Übernachtung_Verpflegung</t>
  </si>
  <si>
    <t xml:space="preserve">Hinzufügen weiterer Emissionsquellen  </t>
  </si>
  <si>
    <t xml:space="preserve">1. im Tabellenblatt 'Emissionsfaktoren' unten die neue Emissionsquelle, die Einheit und den dazugehörigen Emissionsfaktor eintragen.
2. im Tabellenblatt 'Dropdowns' in der passenden Kategorietabelle die neue Emissionsquelle eintragen (in dafür vorgesehener freien Zeile)
sollten die zur verfügung stehenden freien Zeilen nicht ausreichen, bzw. sollten auch weitere Emissionskategorien benötigt werden, kontaktieren sie uns bitte. 
</t>
  </si>
  <si>
    <t>Erdgas (in kWh)</t>
  </si>
  <si>
    <r>
      <t>UBA 2023</t>
    </r>
    <r>
      <rPr>
        <sz val="11"/>
        <color theme="10"/>
        <rFont val="Calibri"/>
        <family val="2"/>
        <scheme val="minor"/>
      </rPr>
      <t xml:space="preserve"> </t>
    </r>
    <r>
      <rPr>
        <sz val="11"/>
        <color theme="1"/>
        <rFont val="Calibri"/>
        <family val="2"/>
        <scheme val="minor"/>
      </rPr>
      <t>S. 94 in Tabelle 60</t>
    </r>
  </si>
  <si>
    <t>Probas</t>
  </si>
  <si>
    <t>UBA 2023 Emissionsbilanz erneuerbarer Energieträger</t>
  </si>
  <si>
    <t>Wärme aus Erdgas</t>
  </si>
  <si>
    <t>Wärme (Fernwärme)</t>
  </si>
  <si>
    <t>Wärme (Nahwärme)</t>
  </si>
  <si>
    <t>Wärme aus Hackschnitzel</t>
  </si>
  <si>
    <t>Solarthermie</t>
  </si>
  <si>
    <t>Fernkälte</t>
  </si>
  <si>
    <t>Wärme aus Holzpellets</t>
  </si>
  <si>
    <t>Wärme aus Biogas</t>
  </si>
  <si>
    <t xml:space="preserve">UBA TREMOD 6.51 </t>
  </si>
  <si>
    <t>PKW Verbrenner (in Pkm)</t>
  </si>
  <si>
    <r>
      <t>UBA 2020,</t>
    </r>
    <r>
      <rPr>
        <sz val="11"/>
        <color theme="1"/>
        <rFont val="Calibri"/>
        <family val="2"/>
        <scheme val="minor"/>
      </rPr>
      <t xml:space="preserve">  S. 214, Tab. 69, UBA 2020</t>
    </r>
  </si>
  <si>
    <t>Erdgas (in kg)</t>
  </si>
  <si>
    <t>UBA 2023 S. 94 in Tabelle 60; Umrechnungsfaktor: 13,971 kWh/kg (: https://www.rheingas.de/fluessiggas/ratgeber/fluessiggas-umrechnung)</t>
  </si>
  <si>
    <t>UBA 2023 S. 94 in Tabelle 60; Umrechnungsfaktor: 13,971 kWh/kg (https://www.rheingas.de/fluessiggas/ratgeber/fluessiggas-umrechnung)</t>
  </si>
  <si>
    <t>UBA, TREMOD 6.51 (Durchschnitt "Eisenbahn, Nahverkehr" und "Linienbus, Nahverkehr" und "Straßen-, Stadt- und U-Bahn")</t>
  </si>
  <si>
    <t>t CO2</t>
  </si>
  <si>
    <r>
      <t xml:space="preserve">Flug </t>
    </r>
    <r>
      <rPr>
        <sz val="11"/>
        <color theme="1"/>
        <rFont val="Calibri"/>
        <family val="2"/>
      </rPr>
      <t>≤</t>
    </r>
    <r>
      <rPr>
        <sz val="11"/>
        <color theme="1"/>
        <rFont val="Calibri"/>
        <family val="2"/>
        <scheme val="minor"/>
      </rPr>
      <t>500km</t>
    </r>
  </si>
  <si>
    <r>
      <t xml:space="preserve">Flug </t>
    </r>
    <r>
      <rPr>
        <sz val="11"/>
        <color theme="1"/>
        <rFont val="Calibri"/>
        <family val="2"/>
      </rPr>
      <t>≥10.000km</t>
    </r>
  </si>
  <si>
    <t>Flug 5.000-10.000km</t>
  </si>
  <si>
    <t>Flug 2.000-5.000km</t>
  </si>
  <si>
    <t>Flug 1.000-2.000km</t>
  </si>
  <si>
    <t>Flug 500-1.000km</t>
  </si>
  <si>
    <t>Mail von Sebastian Hussels (UBA) vom 08.10.2024</t>
  </si>
  <si>
    <t>Mail von Sebastian Hussels (UBA) vom 08.10.2025</t>
  </si>
  <si>
    <t>Mail von Sebastian Hussels (UBA) vom 08.10.2026</t>
  </si>
  <si>
    <t>Mail von Sebastian Hussels (UBA) vom 08.10.2027</t>
  </si>
  <si>
    <t>Mail von Sebastian Hussels (UBA) vom 08.10.2028</t>
  </si>
  <si>
    <t>Mail von Sebastian Hussels (UBA) vom 08.10.2029</t>
  </si>
  <si>
    <t>Kennzahlen</t>
  </si>
  <si>
    <t>Emissionskatergorie</t>
  </si>
  <si>
    <t xml:space="preserve">Emissionen durch Pendeln pro Studierende </t>
  </si>
  <si>
    <t>Emissionen pro Studierenden</t>
  </si>
  <si>
    <t>Wärme BHKW Erdgas (Eigenerzeugung)</t>
  </si>
  <si>
    <t>Strom BHKW Erdgas (Eigenerzeugung)</t>
  </si>
  <si>
    <t>Wärme BHKW Biogas (Eigenerzeugung)</t>
  </si>
  <si>
    <t>Strom BHKW Biogas (Eigenerzeugung)</t>
  </si>
  <si>
    <t>Wärme BHKW Erdgas (Fremdbezug)</t>
  </si>
  <si>
    <t>Strom BHKW Erdgas (Fremdbezug)</t>
  </si>
  <si>
    <t>Wärme BHKW Biogas (Fremdbezug)</t>
  </si>
  <si>
    <t>Strom BHKW Biogas (Fremdbezug)</t>
  </si>
  <si>
    <t xml:space="preserve">Emissionsberichterstattungsverordnung 2022 </t>
  </si>
  <si>
    <t>Kraft-Wärme-Kopplung (KWK)</t>
  </si>
  <si>
    <r>
      <t xml:space="preserve">Ob ein Bereich in die Bilanz aufgenommen werden muss - also eine Verbundene Einheit ist -  kann im </t>
    </r>
    <r>
      <rPr>
        <sz val="11"/>
        <color theme="4"/>
        <rFont val="Calibri"/>
        <family val="2"/>
        <scheme val="minor"/>
      </rPr>
      <t xml:space="preserve">BayCalc Hilfstool - verbundene Einheiten </t>
    </r>
    <r>
      <rPr>
        <sz val="11"/>
        <color theme="1"/>
        <rFont val="Calibri"/>
        <family val="2"/>
        <scheme val="minor"/>
      </rPr>
      <t>ermittelt werden.</t>
    </r>
  </si>
  <si>
    <r>
      <t xml:space="preserve">Bei Unsicherheiten, welche Daten für die THG-Bilanz relevant sind und welche weggelassen werden können, finden Sie Unterstützung im </t>
    </r>
    <r>
      <rPr>
        <sz val="11"/>
        <color theme="4"/>
        <rFont val="Calibri"/>
        <family val="2"/>
        <scheme val="minor"/>
      </rPr>
      <t>BayCalc Hilfstool  - Wesentlichkeit</t>
    </r>
    <r>
      <rPr>
        <sz val="11"/>
        <color theme="1"/>
        <rFont val="Calibri"/>
        <family val="2"/>
        <scheme val="minor"/>
      </rPr>
      <t>.</t>
    </r>
  </si>
  <si>
    <r>
      <t xml:space="preserve">Sollten Sie selber KWK betreiben oder ihr Versorger, verwenden Sie gerne unser </t>
    </r>
    <r>
      <rPr>
        <sz val="11"/>
        <color theme="4"/>
        <rFont val="Calibri"/>
        <family val="2"/>
        <scheme val="minor"/>
      </rPr>
      <t>BayCalc Hilfstool - KWK.</t>
    </r>
  </si>
  <si>
    <t>Emissionen durch Pendeln pro Mitarbeitende</t>
  </si>
  <si>
    <t>Emissionen durch Dienstreisen pro Mitarbeitende</t>
  </si>
  <si>
    <t>Name der Hochschule</t>
  </si>
  <si>
    <t>Kernbilanz</t>
  </si>
  <si>
    <t>IT-Ausstattung</t>
  </si>
  <si>
    <t>flüchtige Gase</t>
  </si>
  <si>
    <t>Fahrrad</t>
  </si>
  <si>
    <t>LENK</t>
  </si>
  <si>
    <t>Quelle: UBA 2020: Ökologische Bewertung von Verkehrsarten - Ergebnisse für Fahrzeugherstellung, -wartung und -entsorgung (Tabelle 73)</t>
  </si>
  <si>
    <t>Mobilitätserhebung durch Dienstleister</t>
  </si>
  <si>
    <t>Verweis auf jeweilige interne Mobilitätserhebung</t>
  </si>
  <si>
    <t xml:space="preserve">Straßen-, S-, U-Bahn </t>
  </si>
  <si>
    <t>Emissionskategorien</t>
  </si>
  <si>
    <t>sonstige Mobilität</t>
  </si>
  <si>
    <t>Emissionen durch Strom pro m² Nettoraumfläche</t>
  </si>
  <si>
    <t>Emissionen durch Wärme pro m² Nettoraumfläche</t>
  </si>
  <si>
    <t>Emissionen in kg CO2e</t>
  </si>
  <si>
    <t>Emissionsreduktion durch Wahl des Stromanbieters (in t CO2e)</t>
  </si>
  <si>
    <t>Bezogene Waren</t>
  </si>
  <si>
    <t>Dateneingabe zu den Emissionsquellen bezogener Waren</t>
  </si>
  <si>
    <t>bezogene Waren</t>
  </si>
  <si>
    <t>Hauptcampus</t>
  </si>
  <si>
    <t>Nebencampus A</t>
  </si>
  <si>
    <t>Nebencampus B</t>
  </si>
  <si>
    <t>Nebencampus C</t>
  </si>
  <si>
    <t xml:space="preserve">Kapitalgüter </t>
  </si>
  <si>
    <t>Strom aus Kernkraft</t>
  </si>
  <si>
    <t>Kernkraft</t>
  </si>
  <si>
    <t>Flugemissionen (in t)</t>
  </si>
  <si>
    <t>Stahl (Konverterstahl)</t>
  </si>
  <si>
    <t xml:space="preserve">Bundesamt für Wirtschaft und Ausfuhrkontrolle 2024: Informationsblatt CO2-Faktoren </t>
  </si>
  <si>
    <t>Dienstreisen - Flugemissionen</t>
  </si>
  <si>
    <t>Emissionsfaktor Scope 2</t>
  </si>
  <si>
    <t>Emissionsfaktor Scope 3</t>
  </si>
  <si>
    <t>Berechnung LB Emissionen [in t CO2e] Scope 3</t>
  </si>
  <si>
    <r>
      <t xml:space="preserve">Emissionsfaktor MB [in t CO2e/Einheit] </t>
    </r>
    <r>
      <rPr>
        <i/>
        <sz val="11"/>
        <color theme="1"/>
        <rFont val="Calibri"/>
        <family val="2"/>
        <scheme val="minor"/>
      </rPr>
      <t>Scope 2</t>
    </r>
  </si>
  <si>
    <r>
      <t xml:space="preserve">Emissionsfaktor MB [in t CO2e/Einheit] </t>
    </r>
    <r>
      <rPr>
        <i/>
        <sz val="11"/>
        <color theme="1"/>
        <rFont val="Calibri"/>
        <family val="2"/>
        <scheme val="minor"/>
      </rPr>
      <t>Scope 3</t>
    </r>
  </si>
  <si>
    <r>
      <t>Berechnung MB Emissionen [in t CO2e]</t>
    </r>
    <r>
      <rPr>
        <i/>
        <sz val="11"/>
        <color theme="1"/>
        <rFont val="Calibri"/>
        <family val="2"/>
        <scheme val="minor"/>
      </rPr>
      <t xml:space="preserve"> Scope 3</t>
    </r>
  </si>
  <si>
    <r>
      <t xml:space="preserve">Vorkette Strom und Wärme: </t>
    </r>
    <r>
      <rPr>
        <sz val="11"/>
        <color theme="1"/>
        <rFont val="Calibri"/>
        <family val="2"/>
        <scheme val="minor"/>
      </rPr>
      <t>Diese Emissionen werden sowohl in der Gesamt- als auch der Kernbilanz im jeweiligen Scope 3 Bereich angezeigt</t>
    </r>
  </si>
  <si>
    <t>Kältemittel_R_32</t>
  </si>
  <si>
    <t>https://www.climatiq.io/data/emission-factor/9cb3bc7e-9148-4786-82e7-3c1197dde5ac</t>
  </si>
  <si>
    <t>Quelle: Bundesamt für Wirtschaft und Ausfuhrkontrolle (1.08.2024). Informationsblatt CO2-Faktoren.</t>
  </si>
  <si>
    <r>
      <t>Je nach Datenqualität wird ein Unsicherheitsfaktor eingerechnet. Je niedriger die Datenqualität ist, desto höher ist der Unsicherheitsfaktor: sehr gut = 0; gut = 5%; befriedigend = 10%; ausreichend = 15%. Zur Ermittlung der Datenqualität nutzen Sie das</t>
    </r>
    <r>
      <rPr>
        <sz val="11"/>
        <color theme="4"/>
        <rFont val="Calibri"/>
        <family val="2"/>
        <scheme val="minor"/>
      </rPr>
      <t xml:space="preserve"> BayCalc Hilfstool - Datenunsicherheit</t>
    </r>
    <r>
      <rPr>
        <sz val="11"/>
        <color theme="1"/>
        <rFont val="Calibri"/>
        <family val="2"/>
        <scheme val="minor"/>
      </rPr>
      <t>.</t>
    </r>
  </si>
  <si>
    <t xml:space="preserve">UBA 2025 Emissionsfaktoren </t>
  </si>
  <si>
    <t>PKW Durchschnittswert alle Antriebsarten</t>
  </si>
  <si>
    <t>Stationäre_Verbrennung</t>
  </si>
  <si>
    <t>Mobile_Verbrennung</t>
  </si>
  <si>
    <t>Flüchtige_Gase</t>
  </si>
  <si>
    <t>Stationäre Verbrennung</t>
  </si>
  <si>
    <t>Mobile Verbrennung</t>
  </si>
  <si>
    <t>zu Fuß</t>
  </si>
  <si>
    <t xml:space="preserve"> -</t>
  </si>
  <si>
    <t>Externe Gebäude</t>
  </si>
  <si>
    <t>Die Daten können in beliebiger Reihenfolge eingegeben werden. In jedem Scope-Reiter werden alle relevanten Scope-Emissionen in den dafür vorgesehenen Spalten ausgewiesen. Die Bezeichnungen der Reiter dienen lediglich der Einordnung des jeweils primären Emissionsschwerpunkts, nicht einer Einschränkung der darzustellenden Scopes.</t>
  </si>
  <si>
    <t>BayCalc Tool 2.1</t>
  </si>
  <si>
    <t xml:space="preserve">Das Tool wurde von Alexander Bieniek, Florian Gaertner und  Manfred Sargl erstellt.
Wenn Sie Anregungen und Hinweise haben, senden Sie sie bitte an manfred.sargl@unibw.de.  </t>
  </si>
  <si>
    <t>Wenn Sie Ergebnisse aus anderen Teilbilanzen (z.B. Landwirtschaft, Mensa etc.) in die Gesamtbilanz integrieren möchten, sprechen Sie uns gerne an, wir unterstützen Sie gerne dabei.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</si>
</sst>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0_-;\-* #,##0_-;_-* &quot;-&quot;??_-;_-@_-"/>
    <numFmt numFmtId="165" formatCode="#,##0.00000"/>
    <numFmt numFmtId="166" formatCode="#,##0.000000000"/>
    <numFmt numFmtId="167" formatCode="0.000000"/>
    <numFmt numFmtId="168" formatCode="0.0%"/>
    <numFmt numFmtId="169" formatCode="0.00000"/>
    <numFmt numFmtId="170" formatCode="#,##0.0000000"/>
    <numFmt numFmtId="171" formatCode="0.00\ %"/>
    <numFmt numFmtId="172" formatCode="#,##0.000000"/>
    <numFmt numFmtId="173" formatCode="#,##0.00000000"/>
    <numFmt numFmtId="174" formatCode="#,##0.000"/>
    <numFmt numFmtId="175" formatCode="0.0000"/>
    <numFmt numFmtId="176" formatCode="_-* #,##0.000_-;\-* #,##0.000_-;_-* &quot;-&quot;??_-;_-@_-"/>
  </numFmts>
  <fonts count="99">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22"/>
      <color rgb="FF2596C4"/>
      <name val="Antique Olive Compact"/>
    </font>
    <font>
      <b/>
      <sz val="11"/>
      <color theme="1"/>
      <name val="Calibri"/>
      <family val="2"/>
      <scheme val="minor"/>
    </font>
    <font>
      <b/>
      <sz val="16"/>
      <color rgb="FF2596C4"/>
      <name val="Calibri"/>
      <family val="2"/>
      <scheme val="minor"/>
    </font>
    <font>
      <b/>
      <sz val="12"/>
      <color theme="1"/>
      <name val="Calibri"/>
      <family val="2"/>
      <scheme val="minor"/>
    </font>
    <font>
      <b/>
      <sz val="16"/>
      <color theme="9"/>
      <name val="Calibri"/>
      <family val="2"/>
      <scheme val="minor"/>
    </font>
    <font>
      <b/>
      <sz val="14"/>
      <color theme="1"/>
      <name val="Calibri"/>
      <family val="2"/>
      <scheme val="minor"/>
    </font>
    <font>
      <b/>
      <sz val="11"/>
      <name val="Calibri"/>
      <family val="2"/>
      <scheme val="minor"/>
    </font>
    <font>
      <sz val="11"/>
      <name val="Calibri"/>
      <family val="2"/>
      <scheme val="minor"/>
    </font>
    <font>
      <sz val="11"/>
      <color indexed="2"/>
      <name val="Calibri"/>
      <family val="2"/>
      <scheme val="minor"/>
    </font>
    <font>
      <sz val="11"/>
      <color theme="9"/>
      <name val="Calibri"/>
      <family val="2"/>
      <scheme val="minor"/>
    </font>
    <font>
      <b/>
      <sz val="14"/>
      <color rgb="FF7AB800"/>
      <name val="Calibri"/>
      <family val="2"/>
      <scheme val="minor"/>
    </font>
    <font>
      <b/>
      <sz val="12"/>
      <color theme="0"/>
      <name val="Calibri"/>
      <family val="2"/>
      <scheme val="minor"/>
    </font>
    <font>
      <b/>
      <sz val="14"/>
      <color rgb="FF2596C4"/>
      <name val="Calibri"/>
      <family val="2"/>
      <scheme val="minor"/>
    </font>
    <font>
      <sz val="11"/>
      <color theme="0"/>
      <name val="Calibri"/>
      <family val="2"/>
      <scheme val="minor"/>
    </font>
    <font>
      <b/>
      <sz val="11"/>
      <color theme="0"/>
      <name val="Calibri"/>
      <family val="2"/>
      <scheme val="minor"/>
    </font>
    <font>
      <b/>
      <sz val="13"/>
      <color theme="0"/>
      <name val="Calibri"/>
      <family val="2"/>
      <scheme val="minor"/>
    </font>
    <font>
      <sz val="13"/>
      <color theme="0"/>
      <name val="Calibri"/>
      <family val="2"/>
      <scheme val="minor"/>
    </font>
    <font>
      <b/>
      <sz val="14"/>
      <color theme="9"/>
      <name val="Calibri"/>
      <family val="2"/>
      <scheme val="minor"/>
    </font>
    <font>
      <b/>
      <sz val="12"/>
      <color theme="9"/>
      <name val="Calibri"/>
      <family val="2"/>
      <scheme val="minor"/>
    </font>
    <font>
      <sz val="11"/>
      <color rgb="FF2596C4"/>
      <name val="Calibri"/>
      <family val="2"/>
      <scheme val="minor"/>
    </font>
    <font>
      <b/>
      <sz val="16"/>
      <color rgb="FF7AB800"/>
      <name val="Calibri"/>
      <family val="2"/>
      <scheme val="minor"/>
    </font>
    <font>
      <sz val="12"/>
      <color theme="1"/>
      <name val="Calibri"/>
      <family val="2"/>
      <scheme val="minor"/>
    </font>
    <font>
      <sz val="12"/>
      <name val="Calibri"/>
      <family val="2"/>
      <scheme val="minor"/>
    </font>
    <font>
      <sz val="11"/>
      <color theme="1"/>
      <name val="Calibri"/>
      <family val="2"/>
      <scheme val="minor"/>
    </font>
    <font>
      <b/>
      <sz val="11"/>
      <color theme="9"/>
      <name val="Calibri"/>
      <family val="2"/>
      <scheme val="minor"/>
    </font>
    <font>
      <b/>
      <sz val="11"/>
      <color indexed="2"/>
      <name val="Calibri"/>
      <family val="2"/>
      <scheme val="minor"/>
    </font>
    <font>
      <vertAlign val="superscript"/>
      <sz val="11"/>
      <color theme="1"/>
      <name val="Calibri"/>
      <family val="2"/>
      <scheme val="minor"/>
    </font>
    <font>
      <vertAlign val="subscript"/>
      <sz val="11"/>
      <color theme="1"/>
      <name val="Calibri"/>
      <family val="2"/>
      <scheme val="minor"/>
    </font>
    <font>
      <b/>
      <vertAlign val="subscript"/>
      <sz val="14"/>
      <color rgb="FF2596C4"/>
      <name val="Calibri"/>
      <family val="2"/>
      <scheme val="minor"/>
    </font>
    <font>
      <i/>
      <sz val="11"/>
      <color theme="1"/>
      <name val="Calibri"/>
      <family val="2"/>
      <scheme val="minor"/>
    </font>
    <font>
      <b/>
      <sz val="12"/>
      <color theme="1"/>
      <name val="Calibri"/>
      <family val="2"/>
      <scheme val="minor"/>
    </font>
    <font>
      <b/>
      <sz val="12"/>
      <name val="Calibri"/>
      <family val="2"/>
      <scheme val="minor"/>
    </font>
    <font>
      <b/>
      <sz val="16"/>
      <color rgb="FF2596C4"/>
      <name val="Calibri"/>
      <family val="2"/>
      <scheme val="minor"/>
    </font>
    <font>
      <b/>
      <sz val="16"/>
      <color rgb="FF7AB800"/>
      <name val="Calibri"/>
      <family val="2"/>
      <scheme val="minor"/>
    </font>
    <font>
      <b/>
      <sz val="14"/>
      <color rgb="FF2596C4"/>
      <name val="Calibri"/>
      <family val="2"/>
      <scheme val="minor"/>
    </font>
    <font>
      <sz val="12"/>
      <color theme="1"/>
      <name val="Calibri"/>
      <family val="2"/>
      <scheme val="minor"/>
    </font>
    <font>
      <b/>
      <sz val="9"/>
      <color indexed="81"/>
      <name val="Segoe UI"/>
      <family val="2"/>
    </font>
    <font>
      <sz val="9"/>
      <color indexed="81"/>
      <name val="Segoe UI"/>
      <family val="2"/>
    </font>
    <font>
      <sz val="11"/>
      <color theme="0"/>
      <name val="Calibri"/>
      <family val="2"/>
      <scheme val="minor"/>
    </font>
    <font>
      <sz val="10"/>
      <name val="Calibri"/>
      <family val="2"/>
      <scheme val="minor"/>
    </font>
    <font>
      <sz val="8"/>
      <name val="Calibri"/>
      <family val="2"/>
      <scheme val="minor"/>
    </font>
    <font>
      <u/>
      <sz val="11"/>
      <color theme="10"/>
      <name val="Calibri"/>
      <family val="2"/>
      <scheme val="minor"/>
    </font>
    <font>
      <sz val="11"/>
      <name val="Calibri"/>
      <family val="2"/>
      <scheme val="minor"/>
    </font>
    <font>
      <sz val="10"/>
      <name val="Arial"/>
      <family val="2"/>
    </font>
    <font>
      <sz val="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name val="Arial"/>
      <family val="2"/>
    </font>
    <font>
      <sz val="11"/>
      <name val="Calibri"/>
      <family val="2"/>
      <scheme val="minor"/>
    </font>
    <font>
      <sz val="11"/>
      <color theme="10"/>
      <name val="Calibri"/>
      <family val="2"/>
      <scheme val="minor"/>
    </font>
    <font>
      <sz val="11"/>
      <color theme="1"/>
      <name val="Calibri"/>
      <family val="2"/>
    </font>
    <font>
      <sz val="11"/>
      <color theme="1"/>
      <name val="Aptos"/>
    </font>
    <font>
      <sz val="11"/>
      <color indexed="65"/>
      <name val="Calibri"/>
      <family val="2"/>
    </font>
    <font>
      <sz val="11"/>
      <color theme="4"/>
      <name val="Calibri"/>
      <family val="2"/>
      <scheme val="minor"/>
    </font>
    <font>
      <sz val="11"/>
      <name val="Calibri"/>
      <family val="2"/>
      <scheme val="minor"/>
    </font>
    <font>
      <u/>
      <sz val="9"/>
      <color indexed="81"/>
      <name val="Segoe UI"/>
      <family val="2"/>
    </font>
    <font>
      <sz val="11"/>
      <name val="Calibri"/>
      <family val="2"/>
      <scheme val="minor"/>
    </font>
  </fonts>
  <fills count="18">
    <fill>
      <patternFill patternType="none"/>
    </fill>
    <fill>
      <patternFill patternType="gray125"/>
    </fill>
    <fill>
      <patternFill patternType="solid">
        <fgColor theme="9"/>
        <bgColor theme="9"/>
      </patternFill>
    </fill>
    <fill>
      <patternFill patternType="solid">
        <fgColor theme="0"/>
        <bgColor theme="0"/>
      </patternFill>
    </fill>
    <fill>
      <patternFill patternType="solid">
        <fgColor theme="0" tint="-0.499984740745262"/>
        <bgColor theme="0" tint="-0.499984740745262"/>
      </patternFill>
    </fill>
    <fill>
      <patternFill patternType="solid">
        <fgColor rgb="FF2596C4"/>
        <bgColor rgb="FF2596C4"/>
      </patternFill>
    </fill>
    <fill>
      <patternFill patternType="solid">
        <fgColor theme="0" tint="-0.14999847407452621"/>
        <bgColor theme="0" tint="-0.14999847407452621"/>
      </patternFill>
    </fill>
    <fill>
      <patternFill patternType="solid">
        <fgColor theme="6" tint="0.79998168889431442"/>
        <bgColor theme="6" tint="0.79998168889431442"/>
      </patternFill>
    </fill>
    <fill>
      <patternFill patternType="solid">
        <fgColor theme="0"/>
        <bgColor theme="0" tint="-0.14999847407452621"/>
      </patternFill>
    </fill>
    <fill>
      <patternFill patternType="solid">
        <fgColor theme="2" tint="-0.249977111117893"/>
        <bgColor theme="4"/>
      </patternFill>
    </fill>
    <fill>
      <patternFill patternType="solid">
        <fgColor theme="2" tint="-0.249977111117893"/>
        <bgColor theme="2" tint="-0.249977111117893"/>
      </patternFill>
    </fill>
    <fill>
      <patternFill patternType="solid">
        <fgColor theme="4" tint="0.79998168889431442"/>
        <bgColor theme="4" tint="0.79998168889431442"/>
      </patternFill>
    </fill>
    <fill>
      <patternFill patternType="solid">
        <fgColor rgb="FF2596C4"/>
        <bgColor theme="4"/>
      </patternFill>
    </fill>
    <fill>
      <patternFill patternType="solid">
        <fgColor rgb="FF2596C4"/>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3"/>
        <bgColor indexed="23"/>
      </patternFill>
    </fill>
  </fills>
  <borders count="3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diagonal/>
    </border>
    <border>
      <left/>
      <right/>
      <top style="thin">
        <color auto="1"/>
      </top>
      <bottom/>
      <diagonal/>
    </border>
    <border>
      <left/>
      <right style="thin">
        <color auto="1"/>
      </right>
      <top style="medium">
        <color theme="1"/>
      </top>
      <bottom style="medium">
        <color theme="1"/>
      </bottom>
      <diagonal/>
    </border>
    <border>
      <left/>
      <right/>
      <top style="medium">
        <color theme="1"/>
      </top>
      <bottom style="medium">
        <color theme="1"/>
      </bottom>
      <diagonal/>
    </border>
    <border>
      <left/>
      <right/>
      <top style="thin">
        <color theme="4" tint="0.39997558519241921"/>
      </top>
      <bottom/>
      <diagonal/>
    </border>
    <border>
      <left/>
      <right/>
      <top style="thin">
        <color theme="4" tint="0.39997558519241921"/>
      </top>
      <bottom style="thin">
        <color theme="4" tint="0.39997558519241921"/>
      </bottom>
      <diagonal/>
    </border>
    <border>
      <left style="thin">
        <color theme="4" tint="0.39997558519241921"/>
      </left>
      <right/>
      <top/>
      <bottom/>
      <diagonal/>
    </border>
    <border>
      <left style="thin">
        <color theme="4" tint="0.39997558519241921"/>
      </left>
      <right style="thin">
        <color theme="4" tint="0.39997558519241921"/>
      </right>
      <top/>
      <bottom/>
      <diagonal/>
    </border>
    <border>
      <left/>
      <right style="thin">
        <color theme="4" tint="0.39997558519241921"/>
      </right>
      <top/>
      <bottom/>
      <diagonal/>
    </border>
    <border>
      <left style="thin">
        <color indexed="64"/>
      </left>
      <right style="thin">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top/>
      <bottom style="thin">
        <color auto="1"/>
      </bottom>
      <diagonal/>
    </border>
    <border>
      <left/>
      <right/>
      <top style="thin">
        <color auto="1"/>
      </top>
      <bottom style="thin">
        <color auto="1"/>
      </bottom>
      <diagonal/>
    </border>
  </borders>
  <cellStyleXfs count="17">
    <xf numFmtId="0" fontId="0" fillId="0" borderId="0"/>
    <xf numFmtId="43" fontId="64" fillId="0" borderId="0" applyFont="0" applyFill="0" applyBorder="0" applyProtection="0"/>
    <xf numFmtId="0" fontId="39" fillId="0" borderId="0" applyNumberFormat="0" applyFill="0" applyBorder="0" applyProtection="0"/>
    <xf numFmtId="9" fontId="64" fillId="0" borderId="0" applyFont="0" applyFill="0" applyBorder="0" applyProtection="0"/>
    <xf numFmtId="0" fontId="40" fillId="0" borderId="0"/>
    <xf numFmtId="43" fontId="36" fillId="0" borderId="0" applyFont="0" applyFill="0" applyBorder="0" applyAlignment="0" applyProtection="0"/>
    <xf numFmtId="43" fontId="64" fillId="0" borderId="0" applyFont="0" applyFill="0" applyBorder="0" applyProtection="0"/>
    <xf numFmtId="43" fontId="33" fillId="0" borderId="0" applyFont="0" applyFill="0" applyBorder="0" applyAlignment="0" applyProtection="0"/>
    <xf numFmtId="9" fontId="33" fillId="0" borderId="0" applyFont="0" applyFill="0" applyBorder="0" applyAlignment="0" applyProtection="0"/>
    <xf numFmtId="0" fontId="82" fillId="0" borderId="0" applyNumberFormat="0" applyFill="0" applyBorder="0" applyAlignment="0" applyProtection="0"/>
    <xf numFmtId="0" fontId="33" fillId="0" borderId="0"/>
    <xf numFmtId="0" fontId="84" fillId="0" borderId="0"/>
    <xf numFmtId="43" fontId="86" fillId="0" borderId="0" applyFont="0" applyFill="0" applyBorder="0" applyProtection="0"/>
    <xf numFmtId="0" fontId="88" fillId="0" borderId="0" applyNumberFormat="0" applyFill="0" applyBorder="0" applyProtection="0"/>
    <xf numFmtId="9" fontId="86" fillId="0" borderId="0" applyFont="0" applyFill="0" applyBorder="0" applyProtection="0"/>
    <xf numFmtId="0" fontId="89" fillId="0" borderId="0"/>
    <xf numFmtId="43" fontId="32" fillId="0" borderId="0" applyFont="0" applyFill="0" applyBorder="0" applyAlignment="0" applyProtection="0"/>
  </cellStyleXfs>
  <cellXfs count="528">
    <xf numFmtId="0" fontId="0" fillId="0" borderId="0" xfId="0"/>
    <xf numFmtId="0" fontId="0" fillId="0" borderId="0" xfId="0" applyAlignment="1">
      <alignment vertical="top" wrapText="1"/>
    </xf>
    <xf numFmtId="0" fontId="0" fillId="0" borderId="0" xfId="0" applyAlignment="1">
      <alignment wrapText="1"/>
    </xf>
    <xf numFmtId="0" fontId="0" fillId="0" borderId="7" xfId="0" applyBorder="1"/>
    <xf numFmtId="0" fontId="0" fillId="0" borderId="0" xfId="0" applyAlignment="1">
      <alignment horizontal="left" vertical="center"/>
    </xf>
    <xf numFmtId="0" fontId="0" fillId="0" borderId="8" xfId="0" applyBorder="1" applyAlignment="1">
      <alignment horizontal="left" vertical="center"/>
    </xf>
    <xf numFmtId="0" fontId="44" fillId="0" borderId="7" xfId="0" applyFont="1" applyBorder="1"/>
    <xf numFmtId="0" fontId="0" fillId="0" borderId="8" xfId="0" applyBorder="1"/>
    <xf numFmtId="0" fontId="45" fillId="0" borderId="0" xfId="0" applyFont="1" applyAlignment="1">
      <alignment horizontal="left"/>
    </xf>
    <xf numFmtId="0" fontId="47" fillId="3" borderId="14" xfId="0" applyFont="1" applyFill="1" applyBorder="1" applyAlignment="1">
      <alignment horizontal="left" vertical="center" wrapText="1"/>
    </xf>
    <xf numFmtId="0" fontId="0" fillId="3" borderId="14" xfId="0" applyFill="1" applyBorder="1" applyAlignment="1" applyProtection="1">
      <alignment horizontal="center" vertical="center" wrapText="1"/>
      <protection locked="0"/>
    </xf>
    <xf numFmtId="0" fontId="48" fillId="3" borderId="14" xfId="0" applyFont="1" applyFill="1" applyBorder="1" applyAlignment="1" applyProtection="1">
      <alignment horizontal="right" vertical="center" wrapText="1"/>
      <protection locked="0"/>
    </xf>
    <xf numFmtId="164" fontId="0" fillId="3" borderId="14" xfId="1" applyNumberFormat="1" applyFont="1" applyFill="1" applyBorder="1" applyAlignment="1" applyProtection="1">
      <alignment horizontal="right" vertical="center" wrapText="1"/>
      <protection locked="0"/>
    </xf>
    <xf numFmtId="0" fontId="42"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Protection="1">
      <protection locked="0"/>
    </xf>
    <xf numFmtId="49" fontId="0" fillId="0" borderId="0" xfId="0" applyNumberFormat="1" applyAlignment="1" applyProtection="1">
      <alignment vertical="center"/>
      <protection locked="0"/>
    </xf>
    <xf numFmtId="3" fontId="0" fillId="0" borderId="0" xfId="1" applyNumberFormat="1" applyFont="1" applyAlignment="1" applyProtection="1">
      <alignment vertical="center"/>
      <protection locked="0"/>
    </xf>
    <xf numFmtId="4" fontId="55" fillId="4" borderId="0" xfId="0" applyNumberFormat="1" applyFont="1" applyFill="1" applyProtection="1">
      <protection locked="0"/>
    </xf>
    <xf numFmtId="0" fontId="0" fillId="0" borderId="0" xfId="0" applyAlignment="1" applyProtection="1">
      <alignment horizontal="justify" vertical="top" wrapText="1"/>
      <protection locked="0"/>
    </xf>
    <xf numFmtId="0" fontId="56" fillId="0" borderId="0" xfId="0" applyFont="1" applyAlignment="1" applyProtection="1">
      <alignment horizontal="center" vertical="center"/>
      <protection locked="0"/>
    </xf>
    <xf numFmtId="10" fontId="54" fillId="0" borderId="0" xfId="0" applyNumberFormat="1" applyFont="1"/>
    <xf numFmtId="10" fontId="54" fillId="0" borderId="0" xfId="0" applyNumberFormat="1" applyFont="1" applyProtection="1">
      <protection locked="0"/>
    </xf>
    <xf numFmtId="0" fontId="57" fillId="0" borderId="0" xfId="0" applyFont="1" applyAlignment="1" applyProtection="1">
      <alignment horizontal="center" vertical="center"/>
      <protection locked="0"/>
    </xf>
    <xf numFmtId="0" fontId="0" fillId="0" borderId="0" xfId="0" applyAlignment="1" applyProtection="1">
      <alignment horizontal="center"/>
      <protection locked="0"/>
    </xf>
    <xf numFmtId="165" fontId="0" fillId="0" borderId="0" xfId="1" applyNumberFormat="1" applyFont="1" applyAlignment="1" applyProtection="1">
      <alignment vertical="center"/>
      <protection locked="0"/>
    </xf>
    <xf numFmtId="49" fontId="0" fillId="0" borderId="0" xfId="0" applyNumberFormat="1" applyAlignment="1" applyProtection="1">
      <alignment horizontal="center" vertical="center"/>
      <protection locked="0"/>
    </xf>
    <xf numFmtId="0" fontId="0" fillId="0" borderId="15" xfId="0" applyBorder="1" applyProtection="1">
      <protection locked="0"/>
    </xf>
    <xf numFmtId="165" fontId="0" fillId="0" borderId="0" xfId="0" applyNumberFormat="1" applyAlignment="1" applyProtection="1">
      <alignment vertical="center"/>
      <protection locked="0"/>
    </xf>
    <xf numFmtId="0" fontId="57" fillId="0" borderId="0" xfId="0" applyFont="1" applyAlignment="1" applyProtection="1">
      <alignment vertical="center"/>
      <protection locked="0"/>
    </xf>
    <xf numFmtId="167" fontId="0" fillId="0" borderId="8" xfId="0" applyNumberFormat="1" applyBorder="1" applyProtection="1">
      <protection locked="0"/>
    </xf>
    <xf numFmtId="168" fontId="0" fillId="6" borderId="8" xfId="3" applyNumberFormat="1" applyFont="1" applyFill="1" applyBorder="1" applyProtection="1">
      <protection locked="0"/>
    </xf>
    <xf numFmtId="168" fontId="0" fillId="0" borderId="8" xfId="3" applyNumberFormat="1" applyFont="1" applyBorder="1" applyProtection="1">
      <protection locked="0"/>
    </xf>
    <xf numFmtId="167" fontId="0" fillId="0" borderId="11" xfId="0" applyNumberFormat="1" applyBorder="1" applyProtection="1">
      <protection locked="0"/>
    </xf>
    <xf numFmtId="10" fontId="0" fillId="6" borderId="8" xfId="3" applyNumberFormat="1" applyFont="1" applyFill="1" applyBorder="1" applyProtection="1">
      <protection locked="0"/>
    </xf>
    <xf numFmtId="10" fontId="0" fillId="0" borderId="8" xfId="3" applyNumberFormat="1" applyFont="1" applyBorder="1" applyProtection="1">
      <protection locked="0"/>
    </xf>
    <xf numFmtId="0" fontId="43" fillId="0" borderId="0" xfId="0" applyFont="1" applyProtection="1">
      <protection locked="0"/>
    </xf>
    <xf numFmtId="0" fontId="0" fillId="0" borderId="0" xfId="0" applyAlignment="1" applyProtection="1">
      <alignment wrapText="1"/>
      <protection locked="0"/>
    </xf>
    <xf numFmtId="4" fontId="0" fillId="0" borderId="0" xfId="0" applyNumberFormat="1" applyAlignment="1" applyProtection="1">
      <alignment vertical="center"/>
      <protection locked="0"/>
    </xf>
    <xf numFmtId="168" fontId="48" fillId="0" borderId="0" xfId="3" applyNumberFormat="1" applyFont="1" applyProtection="1"/>
    <xf numFmtId="49" fontId="0" fillId="0" borderId="0" xfId="0" applyNumberFormat="1"/>
    <xf numFmtId="0" fontId="55" fillId="9" borderId="0" xfId="0" applyFont="1" applyFill="1"/>
    <xf numFmtId="0" fontId="55" fillId="12" borderId="0" xfId="0" applyFont="1" applyFill="1"/>
    <xf numFmtId="0" fontId="0" fillId="5" borderId="0" xfId="0" applyFill="1"/>
    <xf numFmtId="0" fontId="0" fillId="11" borderId="0" xfId="0" applyFill="1"/>
    <xf numFmtId="0" fontId="55" fillId="12" borderId="29" xfId="0" applyFont="1" applyFill="1" applyBorder="1"/>
    <xf numFmtId="0" fontId="0" fillId="0" borderId="30" xfId="0" applyBorder="1"/>
    <xf numFmtId="0" fontId="55" fillId="12" borderId="31" xfId="0" applyFont="1" applyFill="1" applyBorder="1"/>
    <xf numFmtId="0" fontId="55" fillId="12" borderId="32" xfId="0" applyFont="1" applyFill="1" applyBorder="1"/>
    <xf numFmtId="0" fontId="55" fillId="12" borderId="33" xfId="0" applyFont="1" applyFill="1" applyBorder="1"/>
    <xf numFmtId="49" fontId="0" fillId="0" borderId="0" xfId="0" applyNumberFormat="1" applyAlignment="1">
      <alignment horizontal="left" vertical="center" wrapText="1"/>
    </xf>
    <xf numFmtId="49" fontId="44" fillId="0" borderId="5" xfId="0" applyNumberFormat="1" applyFont="1" applyBorder="1" applyAlignment="1">
      <alignment vertical="center" wrapText="1"/>
    </xf>
    <xf numFmtId="49" fontId="44" fillId="0" borderId="6" xfId="0" applyNumberFormat="1" applyFont="1" applyBorder="1" applyAlignment="1">
      <alignment vertical="center" wrapText="1"/>
    </xf>
    <xf numFmtId="49" fontId="44" fillId="0" borderId="0" xfId="0" applyNumberFormat="1" applyFont="1" applyAlignment="1">
      <alignment vertical="center" wrapText="1"/>
    </xf>
    <xf numFmtId="49" fontId="44" fillId="0" borderId="8" xfId="0" applyNumberFormat="1" applyFont="1" applyBorder="1" applyAlignment="1">
      <alignment vertical="center" wrapText="1"/>
    </xf>
    <xf numFmtId="49" fontId="44" fillId="0" borderId="10" xfId="0" applyNumberFormat="1" applyFont="1" applyBorder="1" applyAlignment="1">
      <alignment vertical="center" wrapText="1"/>
    </xf>
    <xf numFmtId="49" fontId="44" fillId="0" borderId="11" xfId="0" applyNumberFormat="1" applyFont="1" applyBorder="1" applyAlignment="1">
      <alignment vertical="center" wrapText="1"/>
    </xf>
    <xf numFmtId="49" fontId="42" fillId="0" borderId="0" xfId="0" applyNumberFormat="1" applyFont="1" applyAlignment="1">
      <alignment horizontal="center" vertical="center" wrapText="1"/>
    </xf>
    <xf numFmtId="49" fontId="42" fillId="0" borderId="0" xfId="0" applyNumberFormat="1" applyFont="1" applyAlignment="1">
      <alignment horizontal="left" vertical="center" wrapText="1"/>
    </xf>
    <xf numFmtId="0" fontId="71" fillId="0" borderId="7" xfId="0" applyFont="1" applyBorder="1"/>
    <xf numFmtId="49" fontId="34" fillId="0" borderId="0" xfId="0" applyNumberFormat="1" applyFont="1" applyAlignment="1">
      <alignment horizontal="left" vertical="center" wrapText="1"/>
    </xf>
    <xf numFmtId="0" fontId="0" fillId="11" borderId="29" xfId="0" applyFill="1" applyBorder="1"/>
    <xf numFmtId="0" fontId="0" fillId="0" borderId="29" xfId="0" applyBorder="1"/>
    <xf numFmtId="49" fontId="87" fillId="0" borderId="0" xfId="0" applyNumberFormat="1" applyFont="1" applyAlignment="1">
      <alignment horizontal="left" vertical="center" wrapText="1"/>
    </xf>
    <xf numFmtId="0" fontId="88" fillId="0" borderId="0" xfId="13"/>
    <xf numFmtId="0" fontId="39" fillId="0" borderId="0" xfId="13" applyFont="1" applyAlignment="1">
      <alignment wrapText="1"/>
    </xf>
    <xf numFmtId="0" fontId="51" fillId="0" borderId="0" xfId="0" applyFont="1" applyAlignment="1" applyProtection="1">
      <alignment horizontal="center"/>
      <protection locked="0"/>
    </xf>
    <xf numFmtId="0" fontId="0" fillId="4" borderId="0" xfId="0" applyFill="1" applyAlignment="1">
      <alignment horizontal="center" vertical="center" wrapText="1"/>
    </xf>
    <xf numFmtId="49" fontId="0" fillId="2" borderId="0" xfId="0" applyNumberFormat="1" applyFill="1" applyAlignment="1">
      <alignment horizontal="center" vertical="center" wrapText="1"/>
    </xf>
    <xf numFmtId="0" fontId="0" fillId="2" borderId="0" xfId="0" applyFill="1" applyAlignment="1">
      <alignment horizontal="center" vertical="center" wrapText="1"/>
    </xf>
    <xf numFmtId="0" fontId="49" fillId="0" borderId="0" xfId="0" applyFont="1" applyAlignment="1">
      <alignment wrapText="1"/>
    </xf>
    <xf numFmtId="0" fontId="49" fillId="0" borderId="0" xfId="0" applyFont="1"/>
    <xf numFmtId="0" fontId="50" fillId="0" borderId="0" xfId="0" applyFont="1"/>
    <xf numFmtId="0" fontId="51" fillId="0" borderId="0" xfId="0" applyFont="1"/>
    <xf numFmtId="4" fontId="0" fillId="2" borderId="0" xfId="0" applyNumberFormat="1" applyFill="1" applyAlignment="1">
      <alignment horizontal="center" vertical="center" wrapText="1"/>
    </xf>
    <xf numFmtId="0" fontId="31" fillId="4" borderId="0" xfId="0" applyFont="1" applyFill="1" applyAlignment="1">
      <alignment horizontal="center" vertical="center" wrapText="1"/>
    </xf>
    <xf numFmtId="0" fontId="43" fillId="0" borderId="0" xfId="0" applyFont="1" applyAlignment="1">
      <alignment horizontal="left"/>
    </xf>
    <xf numFmtId="0" fontId="0" fillId="0" borderId="0" xfId="0" applyAlignment="1">
      <alignment horizontal="center"/>
    </xf>
    <xf numFmtId="0" fontId="51" fillId="0" borderId="0" xfId="0" applyFont="1" applyAlignment="1">
      <alignment horizontal="center"/>
    </xf>
    <xf numFmtId="0" fontId="49" fillId="0" borderId="0" xfId="0" applyFont="1" applyAlignment="1">
      <alignment horizontal="center"/>
    </xf>
    <xf numFmtId="0" fontId="58" fillId="0" borderId="0" xfId="0" applyFont="1"/>
    <xf numFmtId="0" fontId="58" fillId="0" borderId="0" xfId="0" applyFont="1" applyAlignment="1">
      <alignment horizontal="center"/>
    </xf>
    <xf numFmtId="49" fontId="31" fillId="2" borderId="0" xfId="0" applyNumberFormat="1" applyFont="1" applyFill="1" applyAlignment="1">
      <alignment horizontal="center" vertical="center" wrapText="1"/>
    </xf>
    <xf numFmtId="0" fontId="44" fillId="0" borderId="7" xfId="0" applyFont="1" applyBorder="1" applyAlignment="1">
      <alignment horizontal="left" vertical="top" wrapText="1"/>
    </xf>
    <xf numFmtId="0" fontId="42" fillId="0" borderId="0" xfId="0" applyFont="1" applyProtection="1">
      <protection locked="0"/>
    </xf>
    <xf numFmtId="0" fontId="42" fillId="0" borderId="15" xfId="0" applyFont="1" applyBorder="1" applyProtection="1">
      <protection locked="0"/>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wrapText="1"/>
    </xf>
    <xf numFmtId="0" fontId="61" fillId="0" borderId="0" xfId="0" applyFont="1"/>
    <xf numFmtId="0" fontId="43" fillId="0" borderId="0" xfId="0" applyFont="1"/>
    <xf numFmtId="0" fontId="29" fillId="2" borderId="0" xfId="0" applyFont="1" applyFill="1" applyAlignment="1">
      <alignment horizontal="center" vertical="center" wrapText="1"/>
    </xf>
    <xf numFmtId="0" fontId="0" fillId="0" borderId="0" xfId="0" applyAlignment="1">
      <alignment horizontal="center" vertical="center" wrapText="1"/>
    </xf>
    <xf numFmtId="0" fontId="74" fillId="0" borderId="0" xfId="0" applyFont="1" applyAlignment="1">
      <alignment horizontal="left" wrapText="1"/>
    </xf>
    <xf numFmtId="0" fontId="76" fillId="15" borderId="35" xfId="0" applyFont="1" applyFill="1" applyBorder="1" applyAlignment="1">
      <alignment horizontal="left" vertical="center" wrapText="1"/>
    </xf>
    <xf numFmtId="0" fontId="76" fillId="13" borderId="34" xfId="0" applyFont="1" applyFill="1" applyBorder="1" applyAlignment="1">
      <alignment horizontal="center" vertical="center" wrapText="1"/>
    </xf>
    <xf numFmtId="0" fontId="0" fillId="13" borderId="34" xfId="0" applyFill="1" applyBorder="1" applyAlignment="1">
      <alignment horizontal="center" vertical="center" wrapText="1"/>
    </xf>
    <xf numFmtId="0" fontId="80" fillId="16" borderId="5" xfId="2" applyFont="1" applyFill="1" applyBorder="1" applyAlignment="1" applyProtection="1">
      <alignment horizontal="left" vertical="center" wrapText="1"/>
    </xf>
    <xf numFmtId="49" fontId="0" fillId="0" borderId="14" xfId="0" applyNumberFormat="1" applyBorder="1" applyAlignment="1">
      <alignment wrapText="1"/>
    </xf>
    <xf numFmtId="49" fontId="0" fillId="0" borderId="14" xfId="0" applyNumberFormat="1" applyBorder="1" applyAlignment="1">
      <alignment horizontal="center" vertical="center" wrapText="1"/>
    </xf>
    <xf numFmtId="172" fontId="0" fillId="0" borderId="14" xfId="5" applyNumberFormat="1" applyFont="1" applyBorder="1" applyAlignment="1" applyProtection="1">
      <alignment horizontal="center" vertical="center" wrapText="1"/>
    </xf>
    <xf numFmtId="49" fontId="34" fillId="0" borderId="14" xfId="0" applyNumberFormat="1" applyFont="1" applyBorder="1" applyAlignment="1">
      <alignment wrapText="1"/>
    </xf>
    <xf numFmtId="0" fontId="79" fillId="0" borderId="0" xfId="0" applyFont="1" applyAlignment="1">
      <alignment wrapText="1"/>
    </xf>
    <xf numFmtId="49" fontId="0" fillId="14" borderId="14" xfId="0" applyNumberFormat="1" applyFill="1" applyBorder="1" applyAlignment="1">
      <alignment wrapText="1"/>
    </xf>
    <xf numFmtId="0" fontId="0" fillId="0" borderId="14" xfId="0" applyBorder="1" applyAlignment="1">
      <alignment wrapText="1"/>
    </xf>
    <xf numFmtId="0" fontId="80" fillId="16" borderId="5" xfId="2" applyFont="1" applyFill="1" applyBorder="1" applyAlignment="1" applyProtection="1">
      <alignment horizontal="left" wrapText="1"/>
    </xf>
    <xf numFmtId="0" fontId="80" fillId="14" borderId="5" xfId="2" applyFont="1" applyFill="1" applyBorder="1" applyAlignment="1" applyProtection="1">
      <alignment horizontal="left" wrapText="1"/>
    </xf>
    <xf numFmtId="49" fontId="39" fillId="14" borderId="14" xfId="2" applyNumberFormat="1" applyFill="1" applyBorder="1" applyProtection="1"/>
    <xf numFmtId="0" fontId="79" fillId="14" borderId="0" xfId="0" applyFont="1" applyFill="1" applyAlignment="1">
      <alignment wrapText="1"/>
    </xf>
    <xf numFmtId="0" fontId="0" fillId="14" borderId="0" xfId="0" applyFill="1" applyAlignment="1">
      <alignment wrapText="1"/>
    </xf>
    <xf numFmtId="49" fontId="35" fillId="0" borderId="14" xfId="0" applyNumberFormat="1" applyFont="1" applyBorder="1" applyAlignment="1">
      <alignment wrapText="1"/>
    </xf>
    <xf numFmtId="49" fontId="35" fillId="0" borderId="14" xfId="0" applyNumberFormat="1" applyFont="1" applyBorder="1" applyAlignment="1">
      <alignment horizontal="center" vertical="center" wrapText="1"/>
    </xf>
    <xf numFmtId="49" fontId="35" fillId="0" borderId="14" xfId="0" applyNumberFormat="1" applyFont="1" applyBorder="1"/>
    <xf numFmtId="0" fontId="0" fillId="15" borderId="0" xfId="0" applyFill="1" applyAlignment="1">
      <alignment wrapText="1"/>
    </xf>
    <xf numFmtId="0" fontId="80" fillId="16" borderId="5" xfId="2" applyFont="1" applyFill="1" applyBorder="1" applyAlignment="1" applyProtection="1">
      <alignment horizontal="left" shrinkToFit="1"/>
    </xf>
    <xf numFmtId="0" fontId="29" fillId="0" borderId="0" xfId="0" applyFont="1" applyProtection="1">
      <protection locked="0"/>
    </xf>
    <xf numFmtId="0" fontId="0" fillId="0" borderId="0" xfId="0" applyAlignment="1" applyProtection="1">
      <alignment horizontal="left" wrapText="1"/>
      <protection locked="0"/>
    </xf>
    <xf numFmtId="4" fontId="0" fillId="0" borderId="15" xfId="0" applyNumberFormat="1" applyBorder="1" applyAlignment="1" applyProtection="1">
      <alignment vertical="center"/>
      <protection locked="0"/>
    </xf>
    <xf numFmtId="165" fontId="48" fillId="0" borderId="0" xfId="1" applyNumberFormat="1" applyFont="1" applyAlignment="1" applyProtection="1">
      <alignment vertical="center"/>
      <protection locked="0"/>
    </xf>
    <xf numFmtId="0" fontId="28" fillId="2" borderId="0" xfId="0" applyFont="1" applyFill="1" applyAlignment="1">
      <alignment horizontal="center" vertical="center" wrapText="1"/>
    </xf>
    <xf numFmtId="0" fontId="56" fillId="0" borderId="0" xfId="0" applyFont="1" applyAlignment="1">
      <alignment vertical="center"/>
    </xf>
    <xf numFmtId="0" fontId="0" fillId="2" borderId="7" xfId="0" applyFill="1" applyBorder="1"/>
    <xf numFmtId="0" fontId="0" fillId="2" borderId="8" xfId="0" applyFill="1" applyBorder="1"/>
    <xf numFmtId="0" fontId="57" fillId="0" borderId="0" xfId="0" applyFont="1" applyAlignment="1">
      <alignment vertical="center"/>
    </xf>
    <xf numFmtId="0" fontId="55" fillId="2" borderId="23" xfId="0" applyFont="1" applyFill="1" applyBorder="1" applyAlignment="1">
      <alignment horizontal="center" vertical="center"/>
    </xf>
    <xf numFmtId="0" fontId="55" fillId="2" borderId="24" xfId="0" applyFont="1" applyFill="1" applyBorder="1" applyAlignment="1">
      <alignment horizontal="center" vertical="center" wrapText="1"/>
    </xf>
    <xf numFmtId="0" fontId="0" fillId="6" borderId="7" xfId="0" applyFill="1" applyBorder="1" applyAlignment="1">
      <alignment horizontal="center"/>
    </xf>
    <xf numFmtId="0" fontId="0" fillId="0" borderId="7" xfId="0" applyBorder="1" applyAlignment="1">
      <alignment horizontal="center"/>
    </xf>
    <xf numFmtId="0" fontId="42" fillId="0" borderId="9" xfId="0" applyFont="1" applyBorder="1" applyAlignment="1">
      <alignment horizontal="center"/>
    </xf>
    <xf numFmtId="167" fontId="42" fillId="0" borderId="11" xfId="0" applyNumberFormat="1" applyFont="1" applyBorder="1"/>
    <xf numFmtId="0" fontId="0" fillId="0" borderId="9" xfId="0" applyBorder="1"/>
    <xf numFmtId="0" fontId="56" fillId="0" borderId="0" xfId="0" applyFont="1" applyAlignment="1">
      <alignment horizontal="center" vertical="center"/>
    </xf>
    <xf numFmtId="0" fontId="57" fillId="0" borderId="0" xfId="0" applyFont="1" applyAlignment="1">
      <alignment horizontal="center" vertical="center"/>
    </xf>
    <xf numFmtId="0" fontId="0" fillId="7" borderId="9" xfId="0" applyFill="1" applyBorder="1"/>
    <xf numFmtId="167" fontId="0" fillId="0" borderId="0" xfId="0" applyNumberFormat="1"/>
    <xf numFmtId="169" fontId="42" fillId="0" borderId="11" xfId="0" applyNumberFormat="1" applyFont="1" applyBorder="1"/>
    <xf numFmtId="0" fontId="60" fillId="0" borderId="0" xfId="0" applyFont="1" applyAlignment="1">
      <alignment horizontal="center"/>
    </xf>
    <xf numFmtId="0" fontId="60" fillId="0" borderId="0" xfId="0" applyFont="1"/>
    <xf numFmtId="49" fontId="28" fillId="0" borderId="14" xfId="0" applyNumberFormat="1" applyFont="1" applyBorder="1" applyAlignment="1">
      <alignment wrapText="1"/>
    </xf>
    <xf numFmtId="0" fontId="48" fillId="0" borderId="0" xfId="0" applyFont="1"/>
    <xf numFmtId="0" fontId="0" fillId="5" borderId="25" xfId="0" applyFill="1" applyBorder="1" applyAlignment="1">
      <alignment horizontal="center" vertical="center"/>
    </xf>
    <xf numFmtId="0" fontId="0" fillId="0" borderId="25" xfId="0" applyBorder="1"/>
    <xf numFmtId="0" fontId="48" fillId="3" borderId="0" xfId="0" applyFont="1" applyFill="1" applyAlignment="1">
      <alignment horizontal="center"/>
    </xf>
    <xf numFmtId="0" fontId="48" fillId="3" borderId="0" xfId="0" applyFont="1" applyFill="1"/>
    <xf numFmtId="0" fontId="0" fillId="3" borderId="0" xfId="0" applyFill="1"/>
    <xf numFmtId="0" fontId="49" fillId="3" borderId="0" xfId="0" applyFont="1" applyFill="1"/>
    <xf numFmtId="0" fontId="42" fillId="0" borderId="25" xfId="0" applyFont="1" applyBorder="1"/>
    <xf numFmtId="0" fontId="47" fillId="0" borderId="0" xfId="0" applyFont="1"/>
    <xf numFmtId="171" fontId="0" fillId="3" borderId="0" xfId="0" applyNumberFormat="1" applyFill="1"/>
    <xf numFmtId="0" fontId="55" fillId="5" borderId="27" xfId="0" applyFont="1" applyFill="1" applyBorder="1"/>
    <xf numFmtId="0" fontId="55" fillId="4" borderId="28" xfId="0" applyFont="1" applyFill="1" applyBorder="1" applyAlignment="1">
      <alignment horizontal="center" vertical="center"/>
    </xf>
    <xf numFmtId="0" fontId="55" fillId="4" borderId="27" xfId="0" applyFont="1" applyFill="1" applyBorder="1" applyAlignment="1">
      <alignment horizontal="center" vertical="center"/>
    </xf>
    <xf numFmtId="0" fontId="0" fillId="6" borderId="25" xfId="0" applyFill="1" applyBorder="1"/>
    <xf numFmtId="168" fontId="48" fillId="6" borderId="0" xfId="3" applyNumberFormat="1" applyFont="1" applyFill="1" applyProtection="1"/>
    <xf numFmtId="168" fontId="48" fillId="6" borderId="25" xfId="3" applyNumberFormat="1" applyFont="1" applyFill="1" applyBorder="1" applyProtection="1"/>
    <xf numFmtId="9" fontId="47" fillId="6" borderId="0" xfId="3" applyFont="1" applyFill="1" applyProtection="1"/>
    <xf numFmtId="0" fontId="62" fillId="5" borderId="25" xfId="0" applyFont="1" applyFill="1" applyBorder="1"/>
    <xf numFmtId="0" fontId="76" fillId="5" borderId="25" xfId="0" applyFont="1" applyFill="1" applyBorder="1"/>
    <xf numFmtId="0" fontId="62" fillId="0" borderId="25" xfId="0" applyFont="1" applyBorder="1"/>
    <xf numFmtId="0" fontId="0" fillId="0" borderId="0" xfId="0" applyAlignment="1" applyProtection="1">
      <alignment horizontal="center" vertical="center" wrapText="1"/>
      <protection locked="0"/>
    </xf>
    <xf numFmtId="0" fontId="79" fillId="0" borderId="0" xfId="0" applyFont="1" applyAlignment="1" applyProtection="1">
      <alignment wrapText="1"/>
      <protection locked="0"/>
    </xf>
    <xf numFmtId="0" fontId="0" fillId="14" borderId="0" xfId="0" applyFill="1" applyAlignment="1" applyProtection="1">
      <alignment wrapText="1"/>
      <protection locked="0"/>
    </xf>
    <xf numFmtId="0" fontId="0" fillId="14" borderId="0" xfId="0" applyFill="1" applyAlignment="1" applyProtection="1">
      <alignment horizontal="center" vertical="center" wrapText="1"/>
      <protection locked="0"/>
    </xf>
    <xf numFmtId="49" fontId="0" fillId="0" borderId="14" xfId="0" applyNumberFormat="1" applyBorder="1" applyAlignment="1" applyProtection="1">
      <alignment wrapText="1"/>
      <protection locked="0"/>
    </xf>
    <xf numFmtId="49" fontId="0" fillId="0" borderId="14" xfId="0" applyNumberFormat="1" applyBorder="1" applyAlignment="1" applyProtection="1">
      <alignment horizontal="center" vertical="center" wrapText="1"/>
      <protection locked="0"/>
    </xf>
    <xf numFmtId="172" fontId="0" fillId="0" borderId="14" xfId="5" applyNumberFormat="1" applyFont="1" applyBorder="1" applyAlignment="1" applyProtection="1">
      <alignment horizontal="center" vertical="center" wrapText="1"/>
      <protection locked="0"/>
    </xf>
    <xf numFmtId="49" fontId="28" fillId="0" borderId="14" xfId="0" applyNumberFormat="1" applyFont="1" applyBorder="1" applyAlignment="1" applyProtection="1">
      <alignment wrapText="1"/>
      <protection locked="0"/>
    </xf>
    <xf numFmtId="0" fontId="80" fillId="16" borderId="0" xfId="2" applyFont="1" applyFill="1" applyBorder="1" applyAlignment="1" applyProtection="1">
      <alignment horizontal="left" wrapText="1"/>
      <protection locked="0"/>
    </xf>
    <xf numFmtId="0" fontId="0" fillId="0" borderId="29" xfId="0" applyBorder="1" applyProtection="1">
      <protection locked="0"/>
    </xf>
    <xf numFmtId="0" fontId="28" fillId="0" borderId="29" xfId="0" applyFont="1" applyBorder="1" applyProtection="1">
      <protection locked="0"/>
    </xf>
    <xf numFmtId="0" fontId="0" fillId="0" borderId="7" xfId="0" applyBorder="1" applyAlignment="1">
      <alignment horizontal="left" vertical="top" wrapText="1"/>
    </xf>
    <xf numFmtId="0" fontId="0" fillId="0" borderId="8" xfId="0" applyBorder="1" applyAlignment="1">
      <alignment horizontal="left" vertical="top"/>
    </xf>
    <xf numFmtId="0" fontId="0" fillId="0" borderId="8" xfId="0" applyBorder="1" applyAlignment="1">
      <alignment horizontal="left" vertical="top" wrapText="1"/>
    </xf>
    <xf numFmtId="165" fontId="90" fillId="0" borderId="0" xfId="1" applyNumberFormat="1" applyFont="1" applyAlignment="1" applyProtection="1">
      <alignment vertical="center"/>
      <protection locked="0"/>
    </xf>
    <xf numFmtId="165" fontId="0" fillId="0" borderId="0" xfId="1" applyNumberFormat="1" applyFont="1" applyAlignment="1" applyProtection="1">
      <alignment vertical="center"/>
    </xf>
    <xf numFmtId="165" fontId="28" fillId="0" borderId="0" xfId="1" applyNumberFormat="1" applyFont="1" applyAlignment="1" applyProtection="1">
      <alignment vertical="center"/>
    </xf>
    <xf numFmtId="165" fontId="0" fillId="0" borderId="0" xfId="0" applyNumberFormat="1"/>
    <xf numFmtId="0" fontId="0" fillId="0" borderId="0" xfId="0" applyAlignment="1" applyProtection="1">
      <alignment horizontal="left" vertical="top" wrapText="1"/>
      <protection locked="0"/>
    </xf>
    <xf numFmtId="0" fontId="26" fillId="0" borderId="0" xfId="0" applyFont="1" applyProtection="1">
      <protection locked="0"/>
    </xf>
    <xf numFmtId="49" fontId="26" fillId="0" borderId="14" xfId="0" applyNumberFormat="1" applyFont="1" applyBorder="1" applyAlignment="1">
      <alignment wrapText="1" shrinkToFit="1"/>
    </xf>
    <xf numFmtId="165" fontId="0" fillId="0" borderId="0" xfId="1" applyNumberFormat="1" applyFont="1" applyAlignment="1" applyProtection="1">
      <alignment horizontal="center" vertical="center"/>
      <protection hidden="1"/>
    </xf>
    <xf numFmtId="170" fontId="0" fillId="0" borderId="0" xfId="1" applyNumberFormat="1" applyFont="1" applyAlignment="1" applyProtection="1">
      <alignment horizontal="center" vertical="center"/>
      <protection hidden="1"/>
    </xf>
    <xf numFmtId="0" fontId="46" fillId="2" borderId="12" xfId="0" applyFont="1" applyFill="1" applyBorder="1" applyAlignment="1">
      <alignment horizontal="left"/>
    </xf>
    <xf numFmtId="0" fontId="0" fillId="2" borderId="16" xfId="0" applyFill="1" applyBorder="1" applyAlignment="1">
      <alignment horizontal="center" vertical="center" wrapText="1"/>
    </xf>
    <xf numFmtId="0" fontId="30" fillId="2" borderId="26" xfId="0" applyFont="1" applyFill="1" applyBorder="1" applyAlignment="1">
      <alignment horizontal="center" vertical="center" wrapText="1"/>
    </xf>
    <xf numFmtId="0" fontId="0" fillId="2" borderId="26" xfId="0" applyFill="1" applyBorder="1" applyAlignment="1">
      <alignment horizontal="center" vertical="center" wrapText="1"/>
    </xf>
    <xf numFmtId="0" fontId="28" fillId="2" borderId="26" xfId="0" applyFont="1" applyFill="1" applyBorder="1" applyAlignment="1">
      <alignment horizontal="center" vertical="center" wrapText="1"/>
    </xf>
    <xf numFmtId="4" fontId="0" fillId="2" borderId="26" xfId="0" applyNumberFormat="1" applyFill="1" applyBorder="1" applyAlignment="1">
      <alignment horizontal="center" vertical="center" wrapText="1"/>
    </xf>
    <xf numFmtId="0" fontId="0" fillId="4" borderId="26" xfId="0" applyFill="1" applyBorder="1" applyAlignment="1" applyProtection="1">
      <alignment horizontal="center" vertical="center" wrapText="1"/>
      <protection locked="0"/>
    </xf>
    <xf numFmtId="49" fontId="31" fillId="2" borderId="26" xfId="0" applyNumberFormat="1" applyFont="1" applyFill="1" applyBorder="1" applyAlignment="1">
      <alignment horizontal="center" vertical="center" wrapText="1"/>
    </xf>
    <xf numFmtId="49" fontId="0" fillId="2" borderId="26" xfId="0" applyNumberFormat="1" applyFill="1" applyBorder="1" applyAlignment="1">
      <alignment horizontal="center" vertical="center" wrapText="1"/>
    </xf>
    <xf numFmtId="0" fontId="31" fillId="4" borderId="26"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1" fillId="5" borderId="17" xfId="0" applyFont="1" applyFill="1" applyBorder="1" applyAlignment="1">
      <alignment horizontal="center" vertical="center" wrapText="1"/>
    </xf>
    <xf numFmtId="49" fontId="28" fillId="0" borderId="15" xfId="0" applyNumberFormat="1" applyFont="1" applyBorder="1" applyAlignment="1" applyProtection="1">
      <alignment vertical="center"/>
      <protection locked="0"/>
    </xf>
    <xf numFmtId="0" fontId="0" fillId="0" borderId="0" xfId="0" applyAlignment="1" applyProtection="1">
      <alignment horizontal="left" vertical="center" wrapText="1"/>
      <protection locked="0"/>
    </xf>
    <xf numFmtId="165" fontId="0" fillId="0" borderId="0" xfId="1" applyNumberFormat="1" applyFont="1" applyBorder="1" applyAlignment="1" applyProtection="1">
      <alignment horizontal="center" vertical="center"/>
      <protection hidden="1"/>
    </xf>
    <xf numFmtId="49" fontId="28" fillId="0" borderId="19" xfId="0" applyNumberFormat="1" applyFont="1" applyBorder="1" applyAlignment="1" applyProtection="1">
      <alignment vertical="center"/>
      <protection locked="0"/>
    </xf>
    <xf numFmtId="0" fontId="0" fillId="0" borderId="37" xfId="0" applyBorder="1" applyAlignment="1" applyProtection="1">
      <alignment horizontal="left" vertical="center" wrapText="1"/>
      <protection locked="0"/>
    </xf>
    <xf numFmtId="49" fontId="0" fillId="0" borderId="37" xfId="0" applyNumberFormat="1" applyBorder="1" applyAlignment="1" applyProtection="1">
      <alignment vertical="center"/>
      <protection locked="0"/>
    </xf>
    <xf numFmtId="165" fontId="0" fillId="0" borderId="37" xfId="1" applyNumberFormat="1" applyFont="1" applyBorder="1" applyAlignment="1" applyProtection="1">
      <alignment horizontal="center" vertical="center"/>
      <protection hidden="1"/>
    </xf>
    <xf numFmtId="0" fontId="0" fillId="4" borderId="26" xfId="0" applyFill="1" applyBorder="1" applyAlignment="1">
      <alignment horizontal="center" vertical="center" wrapText="1"/>
    </xf>
    <xf numFmtId="49" fontId="0" fillId="0" borderId="15" xfId="0" applyNumberFormat="1" applyBorder="1" applyAlignment="1" applyProtection="1">
      <alignment vertical="center"/>
      <protection locked="0"/>
    </xf>
    <xf numFmtId="49" fontId="0" fillId="0" borderId="0" xfId="0" applyNumberFormat="1" applyAlignment="1" applyProtection="1">
      <alignment horizontal="left" vertical="center" wrapText="1"/>
      <protection locked="0"/>
    </xf>
    <xf numFmtId="49" fontId="0" fillId="0" borderId="0" xfId="1" applyNumberFormat="1" applyFont="1" applyBorder="1" applyAlignment="1" applyProtection="1">
      <alignment horizontal="center" vertical="center"/>
      <protection hidden="1"/>
    </xf>
    <xf numFmtId="49" fontId="0" fillId="0" borderId="19" xfId="0" applyNumberFormat="1" applyBorder="1" applyAlignment="1" applyProtection="1">
      <alignment vertical="center"/>
      <protection locked="0"/>
    </xf>
    <xf numFmtId="49" fontId="0" fillId="0" borderId="37" xfId="0" applyNumberFormat="1" applyBorder="1" applyAlignment="1" applyProtection="1">
      <alignment horizontal="left" vertical="center" wrapText="1"/>
      <protection locked="0"/>
    </xf>
    <xf numFmtId="166" fontId="0" fillId="0" borderId="0" xfId="1" applyNumberFormat="1" applyFont="1" applyBorder="1" applyAlignment="1" applyProtection="1">
      <alignment horizontal="center"/>
      <protection hidden="1"/>
    </xf>
    <xf numFmtId="166" fontId="0" fillId="0" borderId="0" xfId="1" applyNumberFormat="1" applyFont="1" applyBorder="1" applyAlignment="1" applyProtection="1">
      <alignment horizontal="center" vertical="center"/>
      <protection hidden="1"/>
    </xf>
    <xf numFmtId="49" fontId="0" fillId="0" borderId="15" xfId="1" applyNumberFormat="1" applyFont="1" applyBorder="1" applyAlignment="1" applyProtection="1">
      <alignment vertical="center"/>
      <protection locked="0"/>
    </xf>
    <xf numFmtId="49" fontId="0" fillId="0" borderId="0" xfId="1" applyNumberFormat="1" applyFont="1" applyBorder="1" applyAlignment="1" applyProtection="1">
      <alignment horizontal="left" vertical="center" wrapText="1"/>
      <protection locked="0"/>
    </xf>
    <xf numFmtId="49" fontId="0" fillId="0" borderId="0" xfId="1" applyNumberFormat="1" applyFont="1" applyBorder="1" applyAlignment="1" applyProtection="1">
      <alignment vertical="center"/>
      <protection locked="0"/>
    </xf>
    <xf numFmtId="166" fontId="0" fillId="0" borderId="0" xfId="1" applyNumberFormat="1" applyFont="1" applyBorder="1" applyAlignment="1" applyProtection="1">
      <alignment vertical="center"/>
      <protection hidden="1"/>
    </xf>
    <xf numFmtId="166" fontId="0" fillId="0" borderId="0" xfId="0" applyNumberFormat="1" applyAlignment="1" applyProtection="1">
      <alignment vertical="center"/>
      <protection hidden="1"/>
    </xf>
    <xf numFmtId="166" fontId="0" fillId="0" borderId="37" xfId="0" applyNumberFormat="1" applyBorder="1" applyAlignment="1" applyProtection="1">
      <alignment vertical="center"/>
      <protection hidden="1"/>
    </xf>
    <xf numFmtId="0" fontId="31" fillId="0" borderId="0" xfId="0" applyFont="1" applyAlignment="1">
      <alignment wrapText="1"/>
    </xf>
    <xf numFmtId="0" fontId="25" fillId="2" borderId="0" xfId="0" applyFont="1" applyFill="1" applyAlignment="1">
      <alignment horizontal="center" vertical="center" wrapText="1"/>
    </xf>
    <xf numFmtId="167" fontId="43" fillId="0" borderId="0" xfId="0" applyNumberFormat="1" applyFont="1"/>
    <xf numFmtId="167" fontId="0" fillId="0" borderId="0" xfId="0" applyNumberFormat="1" applyProtection="1">
      <protection locked="0"/>
    </xf>
    <xf numFmtId="0" fontId="43" fillId="0" borderId="0" xfId="0" applyFont="1" applyAlignment="1">
      <alignment horizontal="center"/>
    </xf>
    <xf numFmtId="2" fontId="25" fillId="0" borderId="0" xfId="0" applyNumberFormat="1" applyFont="1" applyAlignment="1" applyProtection="1">
      <alignment horizontal="center" vertical="center" wrapText="1"/>
      <protection hidden="1"/>
    </xf>
    <xf numFmtId="49" fontId="0" fillId="0" borderId="0" xfId="0" applyNumberFormat="1" applyAlignment="1" applyProtection="1">
      <alignment horizontal="center" vertical="center" wrapText="1"/>
      <protection hidden="1"/>
    </xf>
    <xf numFmtId="0" fontId="0" fillId="0" borderId="0" xfId="0" applyAlignment="1">
      <alignment horizontal="center" vertical="center"/>
    </xf>
    <xf numFmtId="0" fontId="43" fillId="0" borderId="0" xfId="0" applyFont="1" applyAlignment="1">
      <alignment horizontal="center" vertical="center"/>
    </xf>
    <xf numFmtId="0" fontId="0" fillId="0" borderId="0" xfId="0" applyAlignment="1" applyProtection="1">
      <alignment horizontal="center" vertical="center"/>
      <protection locked="0"/>
    </xf>
    <xf numFmtId="2" fontId="0" fillId="0" borderId="0" xfId="0" applyNumberFormat="1" applyAlignment="1">
      <alignment horizontal="right"/>
    </xf>
    <xf numFmtId="2" fontId="43" fillId="0" borderId="0" xfId="0" applyNumberFormat="1" applyFont="1" applyAlignment="1">
      <alignment horizontal="right"/>
    </xf>
    <xf numFmtId="2" fontId="0" fillId="0" borderId="0" xfId="0" applyNumberFormat="1" applyAlignment="1" applyProtection="1">
      <alignment horizontal="right"/>
      <protection locked="0"/>
    </xf>
    <xf numFmtId="0" fontId="50" fillId="0" borderId="0" xfId="0" applyFont="1" applyAlignment="1">
      <alignment horizontal="center"/>
    </xf>
    <xf numFmtId="165" fontId="0" fillId="0" borderId="0" xfId="1" applyNumberFormat="1" applyFont="1" applyAlignment="1" applyProtection="1">
      <alignment horizontal="center" vertical="center"/>
      <protection locked="0"/>
    </xf>
    <xf numFmtId="0" fontId="0" fillId="0" borderId="0" xfId="0" applyProtection="1">
      <protection hidden="1"/>
    </xf>
    <xf numFmtId="0" fontId="31" fillId="4" borderId="26" xfId="0" applyFont="1" applyFill="1" applyBorder="1" applyAlignment="1" applyProtection="1">
      <alignment horizontal="center" vertical="center" wrapText="1"/>
      <protection hidden="1"/>
    </xf>
    <xf numFmtId="0" fontId="31" fillId="5" borderId="26" xfId="0" applyFont="1" applyFill="1" applyBorder="1" applyAlignment="1" applyProtection="1">
      <alignment horizontal="center" vertical="center" wrapText="1"/>
      <protection hidden="1"/>
    </xf>
    <xf numFmtId="0" fontId="31" fillId="5" borderId="17" xfId="0" applyFont="1" applyFill="1" applyBorder="1" applyAlignment="1" applyProtection="1">
      <alignment horizontal="center" vertical="center" wrapText="1"/>
      <protection hidden="1"/>
    </xf>
    <xf numFmtId="0" fontId="31" fillId="4" borderId="0" xfId="0" applyFont="1" applyFill="1" applyAlignment="1" applyProtection="1">
      <alignment horizontal="center" vertical="center" wrapText="1"/>
      <protection hidden="1"/>
    </xf>
    <xf numFmtId="0" fontId="29" fillId="5" borderId="0" xfId="0" applyFont="1" applyFill="1" applyAlignment="1" applyProtection="1">
      <alignment horizontal="center" vertical="center" wrapText="1"/>
      <protection hidden="1"/>
    </xf>
    <xf numFmtId="0" fontId="27" fillId="5" borderId="0" xfId="0" applyFont="1" applyFill="1" applyAlignment="1" applyProtection="1">
      <alignment horizontal="center" vertical="center" wrapText="1"/>
      <protection hidden="1"/>
    </xf>
    <xf numFmtId="167" fontId="31" fillId="4" borderId="0" xfId="0" applyNumberFormat="1" applyFont="1" applyFill="1" applyAlignment="1" applyProtection="1">
      <alignment horizontal="center" vertical="center" wrapText="1"/>
      <protection hidden="1"/>
    </xf>
    <xf numFmtId="2" fontId="0" fillId="5" borderId="0" xfId="0" applyNumberFormat="1" applyFill="1" applyAlignment="1" applyProtection="1">
      <alignment horizontal="center" vertical="center" wrapText="1"/>
      <protection hidden="1"/>
    </xf>
    <xf numFmtId="0" fontId="0" fillId="4" borderId="0" xfId="0" applyFill="1" applyAlignment="1" applyProtection="1">
      <alignment horizontal="center" vertical="center" wrapText="1"/>
      <protection hidden="1"/>
    </xf>
    <xf numFmtId="0" fontId="0" fillId="5" borderId="0" xfId="0" applyFill="1" applyAlignment="1" applyProtection="1">
      <alignment horizontal="center" vertical="center" wrapText="1"/>
      <protection hidden="1"/>
    </xf>
    <xf numFmtId="49" fontId="0" fillId="0" borderId="0" xfId="0" applyNumberFormat="1" applyAlignment="1">
      <alignment wrapText="1"/>
    </xf>
    <xf numFmtId="49" fontId="0" fillId="0" borderId="0" xfId="0" applyNumberFormat="1" applyAlignment="1" applyProtection="1">
      <alignment wrapText="1"/>
      <protection locked="0"/>
    </xf>
    <xf numFmtId="49" fontId="26" fillId="0" borderId="0" xfId="0" applyNumberFormat="1" applyFont="1" applyAlignment="1" applyProtection="1">
      <alignment wrapText="1"/>
      <protection locked="0"/>
    </xf>
    <xf numFmtId="0" fontId="25" fillId="0" borderId="7" xfId="0" applyFont="1" applyBorder="1" applyAlignment="1">
      <alignment horizontal="left" vertical="top" wrapText="1"/>
    </xf>
    <xf numFmtId="49" fontId="24" fillId="0" borderId="14" xfId="0" applyNumberFormat="1" applyFont="1" applyBorder="1" applyAlignment="1">
      <alignment wrapText="1"/>
    </xf>
    <xf numFmtId="49" fontId="24" fillId="0" borderId="14" xfId="0" applyNumberFormat="1" applyFont="1" applyBorder="1" applyAlignment="1">
      <alignment horizontal="center" vertical="center" wrapText="1"/>
    </xf>
    <xf numFmtId="0" fontId="39" fillId="0" borderId="0" xfId="2"/>
    <xf numFmtId="49" fontId="24" fillId="0" borderId="0" xfId="0" applyNumberFormat="1" applyFont="1" applyAlignment="1">
      <alignment wrapText="1"/>
    </xf>
    <xf numFmtId="49" fontId="23" fillId="0" borderId="14" xfId="0" applyNumberFormat="1" applyFont="1" applyBorder="1" applyAlignment="1">
      <alignment wrapText="1"/>
    </xf>
    <xf numFmtId="49" fontId="22" fillId="0" borderId="14" xfId="0" applyNumberFormat="1" applyFont="1" applyBorder="1" applyAlignment="1">
      <alignment wrapText="1"/>
    </xf>
    <xf numFmtId="173" fontId="0" fillId="0" borderId="14" xfId="0" applyNumberFormat="1" applyBorder="1" applyAlignment="1">
      <alignment horizontal="center" vertical="center" wrapText="1"/>
    </xf>
    <xf numFmtId="49" fontId="0" fillId="0" borderId="14" xfId="0" applyNumberFormat="1" applyBorder="1" applyAlignment="1">
      <alignment horizontal="center" vertical="top" wrapText="1"/>
    </xf>
    <xf numFmtId="0" fontId="0" fillId="13" borderId="36" xfId="0" applyFill="1" applyBorder="1" applyAlignment="1">
      <alignment horizontal="center" vertical="top" wrapText="1"/>
    </xf>
    <xf numFmtId="49" fontId="0" fillId="0" borderId="14" xfId="0" applyNumberFormat="1" applyBorder="1" applyAlignment="1">
      <alignment vertical="top" wrapText="1"/>
    </xf>
    <xf numFmtId="49" fontId="39" fillId="14" borderId="14" xfId="2" applyNumberFormat="1" applyFill="1" applyBorder="1" applyAlignment="1" applyProtection="1">
      <alignment vertical="top"/>
    </xf>
    <xf numFmtId="49" fontId="23" fillId="0" borderId="14" xfId="0" applyNumberFormat="1" applyFont="1" applyBorder="1" applyAlignment="1">
      <alignment vertical="top" wrapText="1"/>
    </xf>
    <xf numFmtId="49" fontId="0" fillId="14" borderId="14" xfId="0" applyNumberFormat="1" applyFill="1" applyBorder="1" applyAlignment="1">
      <alignment vertical="top" wrapText="1"/>
    </xf>
    <xf numFmtId="0" fontId="0" fillId="0" borderId="14" xfId="0" applyBorder="1" applyAlignment="1">
      <alignment vertical="top" wrapText="1"/>
    </xf>
    <xf numFmtId="49" fontId="39" fillId="0" borderId="14" xfId="2" applyNumberFormat="1" applyBorder="1" applyAlignment="1" applyProtection="1">
      <alignment vertical="top"/>
    </xf>
    <xf numFmtId="49" fontId="35" fillId="0" borderId="14" xfId="0" applyNumberFormat="1" applyFont="1" applyBorder="1" applyAlignment="1">
      <alignment vertical="top" wrapText="1"/>
    </xf>
    <xf numFmtId="0" fontId="39" fillId="0" borderId="0" xfId="13" applyFont="1" applyAlignment="1" applyProtection="1">
      <alignment vertical="top" wrapText="1"/>
    </xf>
    <xf numFmtId="49" fontId="24" fillId="0" borderId="14" xfId="0" applyNumberFormat="1" applyFont="1" applyBorder="1" applyAlignment="1">
      <alignment vertical="top" wrapText="1"/>
    </xf>
    <xf numFmtId="0" fontId="39" fillId="0" borderId="0" xfId="2" applyAlignment="1">
      <alignment vertical="top"/>
    </xf>
    <xf numFmtId="49" fontId="28" fillId="0" borderId="14" xfId="0" applyNumberFormat="1" applyFont="1" applyBorder="1" applyAlignment="1">
      <alignment vertical="top" wrapText="1"/>
    </xf>
    <xf numFmtId="49" fontId="0" fillId="0" borderId="14" xfId="0" applyNumberFormat="1" applyBorder="1" applyAlignment="1" applyProtection="1">
      <alignment vertical="top" wrapText="1"/>
      <protection locked="0"/>
    </xf>
    <xf numFmtId="49" fontId="28" fillId="0" borderId="14" xfId="0" applyNumberFormat="1" applyFont="1" applyBorder="1" applyAlignment="1" applyProtection="1">
      <alignment vertical="top" wrapText="1"/>
      <protection locked="0"/>
    </xf>
    <xf numFmtId="0" fontId="0" fillId="14" borderId="0" xfId="0" applyFill="1" applyAlignment="1" applyProtection="1">
      <alignment vertical="top" wrapText="1"/>
      <protection locked="0"/>
    </xf>
    <xf numFmtId="0" fontId="0" fillId="13" borderId="34" xfId="0" applyFill="1" applyBorder="1" applyAlignment="1">
      <alignment horizontal="center" vertical="top" wrapText="1"/>
    </xf>
    <xf numFmtId="49" fontId="0" fillId="0" borderId="14" xfId="0" applyNumberFormat="1" applyBorder="1" applyAlignment="1">
      <alignment horizontal="left" vertical="top" wrapText="1"/>
    </xf>
    <xf numFmtId="49" fontId="0" fillId="14" borderId="14" xfId="0" applyNumberFormat="1" applyFill="1" applyBorder="1" applyAlignment="1">
      <alignment horizontal="left" vertical="top" wrapText="1"/>
    </xf>
    <xf numFmtId="173" fontId="0" fillId="0" borderId="14" xfId="0" applyNumberFormat="1" applyBorder="1" applyAlignment="1">
      <alignment horizontal="left" vertical="top" wrapText="1"/>
    </xf>
    <xf numFmtId="0" fontId="0" fillId="0" borderId="14" xfId="0" applyBorder="1" applyAlignment="1">
      <alignment horizontal="left" vertical="top" wrapText="1"/>
    </xf>
    <xf numFmtId="49" fontId="39" fillId="0" borderId="14" xfId="2" applyNumberFormat="1" applyBorder="1" applyAlignment="1" applyProtection="1">
      <alignment horizontal="left" vertical="top"/>
    </xf>
    <xf numFmtId="49" fontId="0" fillId="0" borderId="14" xfId="0" applyNumberFormat="1" applyBorder="1" applyAlignment="1" applyProtection="1">
      <alignment horizontal="left" vertical="top" wrapText="1"/>
      <protection locked="0"/>
    </xf>
    <xf numFmtId="0" fontId="0" fillId="14" borderId="0" xfId="0" applyFill="1" applyAlignment="1" applyProtection="1">
      <alignment horizontal="left" vertical="top" wrapText="1"/>
      <protection locked="0"/>
    </xf>
    <xf numFmtId="0" fontId="22" fillId="2" borderId="26" xfId="0" applyFont="1" applyFill="1" applyBorder="1" applyAlignment="1">
      <alignment horizontal="center" wrapText="1"/>
    </xf>
    <xf numFmtId="49" fontId="21" fillId="0" borderId="14" xfId="0" applyNumberFormat="1" applyFont="1" applyBorder="1" applyAlignment="1">
      <alignment horizontal="center" vertical="center" wrapText="1"/>
    </xf>
    <xf numFmtId="0" fontId="93" fillId="0" borderId="0" xfId="0" applyFont="1" applyAlignment="1">
      <alignment vertical="center"/>
    </xf>
    <xf numFmtId="49" fontId="20" fillId="0" borderId="0" xfId="0" applyNumberFormat="1" applyFont="1" applyAlignment="1" applyProtection="1">
      <alignment horizontal="center" vertical="center"/>
      <protection locked="0"/>
    </xf>
    <xf numFmtId="2" fontId="0" fillId="0" borderId="0" xfId="0" applyNumberFormat="1" applyAlignment="1" applyProtection="1">
      <alignment horizontal="center" vertical="center"/>
      <protection hidden="1"/>
    </xf>
    <xf numFmtId="0" fontId="54" fillId="4" borderId="15" xfId="0" applyFont="1" applyFill="1" applyBorder="1" applyProtection="1">
      <protection locked="0"/>
    </xf>
    <xf numFmtId="0" fontId="54" fillId="4" borderId="0" xfId="0" applyFont="1" applyFill="1" applyProtection="1">
      <protection locked="0"/>
    </xf>
    <xf numFmtId="4" fontId="54" fillId="4" borderId="0" xfId="0" applyNumberFormat="1" applyFont="1" applyFill="1" applyProtection="1">
      <protection locked="0"/>
    </xf>
    <xf numFmtId="0" fontId="55" fillId="4" borderId="0" xfId="0" applyFont="1" applyFill="1" applyAlignment="1" applyProtection="1">
      <alignment horizontal="right"/>
      <protection locked="0"/>
    </xf>
    <xf numFmtId="0" fontId="55" fillId="4" borderId="0" xfId="0" applyFont="1" applyFill="1"/>
    <xf numFmtId="0" fontId="54" fillId="4" borderId="0" xfId="0" applyFont="1" applyFill="1"/>
    <xf numFmtId="4" fontId="54" fillId="4" borderId="0" xfId="0" applyNumberFormat="1" applyFont="1" applyFill="1"/>
    <xf numFmtId="0" fontId="55" fillId="4" borderId="0" xfId="0" applyFont="1" applyFill="1" applyAlignment="1">
      <alignment horizontal="right"/>
    </xf>
    <xf numFmtId="4" fontId="55" fillId="4" borderId="0" xfId="0" applyNumberFormat="1" applyFont="1" applyFill="1"/>
    <xf numFmtId="0" fontId="55" fillId="4" borderId="0" xfId="0" applyFont="1" applyFill="1" applyProtection="1">
      <protection locked="0"/>
    </xf>
    <xf numFmtId="0" fontId="94" fillId="17" borderId="0" xfId="0" applyFont="1" applyFill="1" applyProtection="1">
      <protection locked="0"/>
    </xf>
    <xf numFmtId="49" fontId="0" fillId="0" borderId="37" xfId="0" applyNumberFormat="1" applyBorder="1" applyAlignment="1" applyProtection="1">
      <alignment horizontal="center" vertical="center"/>
      <protection locked="0"/>
    </xf>
    <xf numFmtId="0" fontId="54" fillId="4" borderId="0" xfId="0" applyFont="1" applyFill="1" applyAlignment="1" applyProtection="1">
      <alignment horizontal="center"/>
      <protection locked="0"/>
    </xf>
    <xf numFmtId="4" fontId="48" fillId="0" borderId="0" xfId="0" applyNumberFormat="1" applyFont="1"/>
    <xf numFmtId="4" fontId="47" fillId="0" borderId="0" xfId="0" applyNumberFormat="1" applyFont="1"/>
    <xf numFmtId="4" fontId="83" fillId="0" borderId="0" xfId="0" applyNumberFormat="1" applyFont="1"/>
    <xf numFmtId="4" fontId="47" fillId="0" borderId="25" xfId="0" applyNumberFormat="1" applyFont="1" applyBorder="1"/>
    <xf numFmtId="4" fontId="48" fillId="0" borderId="25" xfId="0" applyNumberFormat="1" applyFont="1" applyBorder="1"/>
    <xf numFmtId="4" fontId="47" fillId="8" borderId="0" xfId="0" applyNumberFormat="1" applyFont="1" applyFill="1"/>
    <xf numFmtId="4" fontId="63" fillId="0" borderId="0" xfId="0" applyNumberFormat="1" applyFont="1"/>
    <xf numFmtId="4" fontId="72" fillId="0" borderId="0" xfId="0" applyNumberFormat="1" applyFont="1" applyAlignment="1">
      <alignment wrapText="1"/>
    </xf>
    <xf numFmtId="0" fontId="19" fillId="0" borderId="25" xfId="0" applyFont="1" applyBorder="1"/>
    <xf numFmtId="49" fontId="0" fillId="0" borderId="14" xfId="0" applyNumberFormat="1" applyBorder="1"/>
    <xf numFmtId="0" fontId="37" fillId="0" borderId="0" xfId="0" applyFont="1" applyAlignment="1">
      <alignment horizontal="left" vertical="top" wrapText="1"/>
    </xf>
    <xf numFmtId="0" fontId="37" fillId="0" borderId="8" xfId="0" applyFont="1" applyBorder="1" applyAlignment="1">
      <alignment horizontal="left" vertical="top" wrapText="1"/>
    </xf>
    <xf numFmtId="0" fontId="18" fillId="0" borderId="7" xfId="0" applyFont="1" applyBorder="1" applyAlignment="1">
      <alignment horizontal="left" vertical="top" wrapText="1"/>
    </xf>
    <xf numFmtId="0" fontId="18" fillId="0" borderId="25" xfId="0" applyFont="1" applyBorder="1"/>
    <xf numFmtId="165" fontId="18" fillId="0" borderId="0" xfId="1" applyNumberFormat="1" applyFont="1" applyAlignment="1" applyProtection="1">
      <alignment vertical="center"/>
    </xf>
    <xf numFmtId="0" fontId="0" fillId="3" borderId="19" xfId="0"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0" fontId="0" fillId="3" borderId="12" xfId="0" applyFill="1" applyBorder="1" applyAlignment="1" applyProtection="1">
      <alignment vertical="center" wrapText="1"/>
      <protection locked="0"/>
    </xf>
    <xf numFmtId="0" fontId="0" fillId="3" borderId="13" xfId="0" applyFill="1" applyBorder="1" applyAlignment="1" applyProtection="1">
      <alignment vertical="center" wrapText="1"/>
      <protection locked="0"/>
    </xf>
    <xf numFmtId="0" fontId="17" fillId="0" borderId="25" xfId="0" applyFont="1" applyBorder="1" applyAlignment="1">
      <alignment wrapText="1"/>
    </xf>
    <xf numFmtId="0" fontId="17" fillId="0" borderId="29" xfId="0" applyFont="1" applyBorder="1" applyProtection="1">
      <protection locked="0"/>
    </xf>
    <xf numFmtId="165" fontId="16" fillId="0" borderId="0" xfId="1" applyNumberFormat="1" applyFont="1" applyBorder="1" applyAlignment="1" applyProtection="1">
      <alignment horizontal="center"/>
      <protection hidden="1"/>
    </xf>
    <xf numFmtId="49" fontId="16" fillId="0" borderId="0" xfId="1" applyNumberFormat="1" applyFont="1" applyBorder="1" applyAlignment="1" applyProtection="1">
      <alignment horizontal="center"/>
      <protection hidden="1"/>
    </xf>
    <xf numFmtId="165" fontId="16" fillId="0" borderId="0" xfId="0" applyNumberFormat="1" applyFont="1" applyAlignment="1" applyProtection="1">
      <alignment horizontal="center"/>
      <protection hidden="1"/>
    </xf>
    <xf numFmtId="165" fontId="16" fillId="0" borderId="37" xfId="0" applyNumberFormat="1" applyFont="1" applyBorder="1" applyAlignment="1" applyProtection="1">
      <alignment horizontal="center"/>
      <protection hidden="1"/>
    </xf>
    <xf numFmtId="49" fontId="15" fillId="0" borderId="14" xfId="0" applyNumberFormat="1" applyFont="1" applyBorder="1" applyAlignment="1">
      <alignment wrapText="1"/>
    </xf>
    <xf numFmtId="49" fontId="39" fillId="0" borderId="0" xfId="2" applyNumberFormat="1" applyBorder="1" applyProtection="1">
      <protection locked="0"/>
    </xf>
    <xf numFmtId="49" fontId="15" fillId="0" borderId="0" xfId="0" applyNumberFormat="1" applyFont="1" applyAlignment="1" applyProtection="1">
      <alignment vertical="center"/>
      <protection locked="0"/>
    </xf>
    <xf numFmtId="49" fontId="39" fillId="0" borderId="0" xfId="2" applyNumberFormat="1" applyBorder="1" applyAlignment="1" applyProtection="1">
      <alignment vertical="center"/>
      <protection locked="0"/>
    </xf>
    <xf numFmtId="49" fontId="15" fillId="0" borderId="0" xfId="0" applyNumberFormat="1" applyFont="1" applyAlignment="1">
      <alignment wrapText="1"/>
    </xf>
    <xf numFmtId="0" fontId="48" fillId="0" borderId="0" xfId="0" applyFont="1" applyAlignment="1" applyProtection="1">
      <alignment horizontal="left" vertical="center" wrapText="1"/>
      <protection locked="0"/>
    </xf>
    <xf numFmtId="49" fontId="14" fillId="0" borderId="14" xfId="0" applyNumberFormat="1" applyFont="1" applyBorder="1" applyAlignment="1">
      <alignment vertical="top" wrapText="1"/>
    </xf>
    <xf numFmtId="0" fontId="0" fillId="0" borderId="0" xfId="0" applyAlignment="1">
      <alignment horizontal="right" wrapText="1"/>
    </xf>
    <xf numFmtId="0" fontId="76" fillId="13" borderId="34" xfId="0" applyFont="1" applyFill="1" applyBorder="1" applyAlignment="1">
      <alignment horizontal="right" vertical="center" wrapText="1"/>
    </xf>
    <xf numFmtId="0" fontId="0" fillId="14" borderId="0" xfId="0" applyFill="1" applyAlignment="1" applyProtection="1">
      <alignment horizontal="right" wrapText="1"/>
      <protection locked="0"/>
    </xf>
    <xf numFmtId="0" fontId="0" fillId="0" borderId="0" xfId="0" applyAlignment="1" applyProtection="1">
      <alignment horizontal="right" wrapText="1"/>
      <protection locked="0"/>
    </xf>
    <xf numFmtId="49" fontId="13" fillId="0" borderId="14" xfId="0" applyNumberFormat="1" applyFont="1" applyBorder="1" applyAlignment="1" applyProtection="1">
      <alignment wrapText="1"/>
      <protection locked="0"/>
    </xf>
    <xf numFmtId="49" fontId="12" fillId="0" borderId="14" xfId="0" applyNumberFormat="1" applyFont="1" applyBorder="1" applyAlignment="1">
      <alignment wrapText="1"/>
    </xf>
    <xf numFmtId="49" fontId="39" fillId="0" borderId="14" xfId="2" applyNumberFormat="1" applyBorder="1"/>
    <xf numFmtId="49" fontId="12" fillId="0" borderId="14" xfId="0" applyNumberFormat="1" applyFont="1" applyBorder="1" applyAlignment="1">
      <alignment vertical="top" wrapText="1"/>
    </xf>
    <xf numFmtId="0" fontId="12" fillId="0" borderId="25" xfId="0" applyFont="1" applyBorder="1" applyAlignment="1">
      <alignment wrapText="1"/>
    </xf>
    <xf numFmtId="4" fontId="96" fillId="0" borderId="0" xfId="0" applyNumberFormat="1" applyFont="1"/>
    <xf numFmtId="168" fontId="96" fillId="0" borderId="0" xfId="3" applyNumberFormat="1" applyFont="1" applyFill="1" applyProtection="1"/>
    <xf numFmtId="0" fontId="44" fillId="0" borderId="25" xfId="0" applyFont="1" applyBorder="1" applyAlignment="1">
      <alignment wrapText="1"/>
    </xf>
    <xf numFmtId="3" fontId="48" fillId="0" borderId="0" xfId="0" applyNumberFormat="1" applyFont="1"/>
    <xf numFmtId="0" fontId="12" fillId="11" borderId="29" xfId="0" applyFont="1" applyFill="1" applyBorder="1" applyProtection="1">
      <protection locked="0"/>
    </xf>
    <xf numFmtId="0" fontId="55" fillId="9" borderId="14" xfId="0" applyFont="1" applyFill="1" applyBorder="1"/>
    <xf numFmtId="49" fontId="11" fillId="0" borderId="14" xfId="0" applyNumberFormat="1" applyFont="1" applyBorder="1" applyAlignment="1" applyProtection="1">
      <alignment wrapText="1"/>
      <protection locked="0"/>
    </xf>
    <xf numFmtId="49" fontId="33" fillId="0" borderId="14" xfId="10" applyNumberFormat="1" applyBorder="1"/>
    <xf numFmtId="49" fontId="33" fillId="0" borderId="14" xfId="10" applyNumberFormat="1" applyBorder="1" applyAlignment="1">
      <alignment horizontal="left" vertical="top"/>
    </xf>
    <xf numFmtId="49" fontId="33" fillId="0" borderId="14" xfId="10" applyNumberFormat="1" applyBorder="1" applyAlignment="1">
      <alignment vertical="top"/>
    </xf>
    <xf numFmtId="0" fontId="54" fillId="0" borderId="0" xfId="0" applyFont="1" applyAlignment="1">
      <alignment wrapText="1"/>
    </xf>
    <xf numFmtId="49" fontId="0" fillId="0" borderId="0" xfId="0" applyNumberFormat="1" applyProtection="1">
      <protection locked="0"/>
    </xf>
    <xf numFmtId="49" fontId="11" fillId="0" borderId="0" xfId="0" applyNumberFormat="1" applyFont="1" applyProtection="1">
      <protection locked="0"/>
    </xf>
    <xf numFmtId="49" fontId="11" fillId="0" borderId="14"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vertical="top" wrapText="1"/>
      <protection locked="0"/>
    </xf>
    <xf numFmtId="49" fontId="20" fillId="0" borderId="0" xfId="0" applyNumberFormat="1" applyFont="1" applyAlignment="1" applyProtection="1">
      <alignment horizontal="left" vertical="center"/>
      <protection locked="0"/>
    </xf>
    <xf numFmtId="0" fontId="94" fillId="17" borderId="0" xfId="0" applyFont="1" applyFill="1" applyAlignment="1" applyProtection="1">
      <alignment horizontal="left"/>
      <protection locked="0"/>
    </xf>
    <xf numFmtId="49" fontId="16" fillId="0" borderId="0" xfId="0" applyNumberFormat="1" applyFont="1" applyAlignment="1" applyProtection="1">
      <alignment horizontal="left" vertical="center"/>
      <protection locked="0"/>
    </xf>
    <xf numFmtId="49" fontId="10" fillId="0" borderId="14" xfId="0" applyNumberFormat="1" applyFont="1" applyBorder="1" applyAlignment="1">
      <alignment wrapText="1"/>
    </xf>
    <xf numFmtId="49" fontId="39" fillId="0" borderId="14" xfId="2" applyNumberFormat="1" applyBorder="1" applyProtection="1"/>
    <xf numFmtId="0" fontId="10" fillId="11" borderId="29" xfId="0" applyFont="1" applyFill="1" applyBorder="1"/>
    <xf numFmtId="0" fontId="10" fillId="0" borderId="25" xfId="0" applyFont="1" applyBorder="1"/>
    <xf numFmtId="4" fontId="0" fillId="0" borderId="0" xfId="1" applyNumberFormat="1" applyFont="1" applyBorder="1" applyAlignment="1" applyProtection="1">
      <alignment vertical="center"/>
      <protection locked="0"/>
    </xf>
    <xf numFmtId="4" fontId="0" fillId="0" borderId="37" xfId="0" applyNumberFormat="1" applyBorder="1" applyAlignment="1" applyProtection="1">
      <alignment vertical="center"/>
      <protection locked="0"/>
    </xf>
    <xf numFmtId="4" fontId="0" fillId="0" borderId="0" xfId="1" applyNumberFormat="1" applyFont="1" applyBorder="1" applyAlignment="1" applyProtection="1">
      <alignment horizontal="center" vertical="center"/>
      <protection locked="0"/>
    </xf>
    <xf numFmtId="4" fontId="0" fillId="0" borderId="0" xfId="0" applyNumberFormat="1" applyAlignment="1" applyProtection="1">
      <alignment horizontal="center" vertical="center"/>
      <protection locked="0"/>
    </xf>
    <xf numFmtId="4" fontId="0" fillId="0" borderId="37" xfId="0" applyNumberFormat="1" applyBorder="1" applyAlignment="1" applyProtection="1">
      <alignment horizontal="center" vertical="center"/>
      <protection locked="0"/>
    </xf>
    <xf numFmtId="4" fontId="0" fillId="0" borderId="0" xfId="1" applyNumberFormat="1" applyFont="1" applyAlignment="1" applyProtection="1">
      <alignment vertical="center"/>
      <protection locked="0"/>
    </xf>
    <xf numFmtId="174" fontId="0" fillId="0" borderId="0" xfId="0" applyNumberFormat="1" applyAlignment="1" applyProtection="1">
      <alignment vertical="center"/>
      <protection hidden="1"/>
    </xf>
    <xf numFmtId="49" fontId="48" fillId="0" borderId="0" xfId="2" applyNumberFormat="1" applyFont="1" applyBorder="1" applyProtection="1">
      <protection locked="0"/>
    </xf>
    <xf numFmtId="49" fontId="48" fillId="0" borderId="0" xfId="0" applyNumberFormat="1" applyFont="1" applyAlignment="1" applyProtection="1">
      <alignment vertical="center"/>
      <protection locked="0"/>
    </xf>
    <xf numFmtId="0" fontId="48" fillId="4" borderId="0" xfId="0" applyFont="1" applyFill="1" applyProtection="1">
      <protection locked="0"/>
    </xf>
    <xf numFmtId="174" fontId="0" fillId="0" borderId="0" xfId="1" applyNumberFormat="1" applyFont="1" applyAlignment="1" applyProtection="1">
      <alignment vertical="center"/>
      <protection hidden="1"/>
    </xf>
    <xf numFmtId="174" fontId="55" fillId="4" borderId="0" xfId="0" applyNumberFormat="1" applyFont="1" applyFill="1"/>
    <xf numFmtId="0" fontId="0" fillId="2" borderId="0" xfId="0" applyFill="1"/>
    <xf numFmtId="0" fontId="0" fillId="7" borderId="10" xfId="0" applyFill="1" applyBorder="1" applyProtection="1">
      <protection locked="0"/>
    </xf>
    <xf numFmtId="0" fontId="9" fillId="4" borderId="26" xfId="0" applyFont="1" applyFill="1" applyBorder="1" applyAlignment="1" applyProtection="1">
      <alignment horizontal="center" vertical="center" wrapText="1"/>
      <protection hidden="1"/>
    </xf>
    <xf numFmtId="0" fontId="9" fillId="4" borderId="0" xfId="0" applyFont="1" applyFill="1" applyAlignment="1">
      <alignment horizontal="center" vertical="center" wrapText="1"/>
    </xf>
    <xf numFmtId="0" fontId="44" fillId="5" borderId="25" xfId="0" applyFont="1" applyFill="1" applyBorder="1"/>
    <xf numFmtId="4" fontId="72" fillId="0" borderId="0" xfId="0" applyNumberFormat="1" applyFont="1"/>
    <xf numFmtId="0" fontId="8" fillId="5" borderId="26" xfId="0" applyFont="1" applyFill="1" applyBorder="1" applyAlignment="1" applyProtection="1">
      <alignment horizontal="center" vertical="center" wrapText="1"/>
      <protection hidden="1"/>
    </xf>
    <xf numFmtId="0" fontId="8" fillId="5" borderId="0" xfId="0" applyFont="1" applyFill="1" applyAlignment="1">
      <alignment horizontal="center" vertical="center" wrapText="1"/>
    </xf>
    <xf numFmtId="49" fontId="7" fillId="0" borderId="14" xfId="0" applyNumberFormat="1" applyFont="1" applyBorder="1" applyAlignment="1">
      <alignment horizontal="center" vertical="center" wrapText="1"/>
    </xf>
    <xf numFmtId="49" fontId="7" fillId="0" borderId="14" xfId="0" applyNumberFormat="1" applyFont="1" applyBorder="1" applyAlignment="1">
      <alignment wrapText="1"/>
    </xf>
    <xf numFmtId="43" fontId="0" fillId="0" borderId="0" xfId="1" applyFont="1"/>
    <xf numFmtId="43" fontId="43" fillId="0" borderId="0" xfId="1" applyFont="1"/>
    <xf numFmtId="43" fontId="0" fillId="0" borderId="0" xfId="1" applyFont="1" applyProtection="1">
      <protection locked="0"/>
    </xf>
    <xf numFmtId="49" fontId="6" fillId="0" borderId="14" xfId="0" applyNumberFormat="1" applyFont="1" applyBorder="1"/>
    <xf numFmtId="165" fontId="0" fillId="0" borderId="14" xfId="5" applyNumberFormat="1" applyFont="1" applyBorder="1" applyAlignment="1" applyProtection="1">
      <alignment horizontal="center" vertical="center" wrapText="1"/>
    </xf>
    <xf numFmtId="165" fontId="0" fillId="0" borderId="14" xfId="5" applyNumberFormat="1" applyFont="1" applyBorder="1" applyAlignment="1" applyProtection="1">
      <alignment horizontal="right" vertical="center" wrapText="1"/>
    </xf>
    <xf numFmtId="165" fontId="0" fillId="0" borderId="14" xfId="5" applyNumberFormat="1" applyFont="1" applyFill="1" applyBorder="1" applyAlignment="1" applyProtection="1">
      <alignment horizontal="center" vertical="center" wrapText="1"/>
    </xf>
    <xf numFmtId="165" fontId="0" fillId="0" borderId="14" xfId="5" applyNumberFormat="1" applyFont="1" applyFill="1" applyBorder="1" applyAlignment="1" applyProtection="1">
      <alignment horizontal="right" vertical="center" wrapText="1"/>
    </xf>
    <xf numFmtId="165" fontId="0" fillId="0" borderId="14" xfId="0" applyNumberFormat="1" applyBorder="1" applyAlignment="1">
      <alignment horizontal="center" vertical="center" wrapText="1"/>
    </xf>
    <xf numFmtId="165" fontId="0" fillId="0" borderId="14" xfId="0" applyNumberFormat="1" applyBorder="1" applyAlignment="1">
      <alignment horizontal="right" wrapText="1"/>
    </xf>
    <xf numFmtId="165" fontId="0" fillId="0" borderId="14" xfId="7" applyNumberFormat="1" applyFont="1" applyFill="1" applyBorder="1" applyAlignment="1" applyProtection="1">
      <alignment horizontal="center" vertical="center" wrapText="1"/>
    </xf>
    <xf numFmtId="165" fontId="0" fillId="14" borderId="14" xfId="7" applyNumberFormat="1" applyFont="1" applyFill="1" applyBorder="1" applyAlignment="1" applyProtection="1">
      <alignment horizontal="center" vertical="center" wrapText="1"/>
    </xf>
    <xf numFmtId="165" fontId="24" fillId="0" borderId="14" xfId="5" applyNumberFormat="1" applyFont="1" applyFill="1" applyBorder="1" applyAlignment="1" applyProtection="1">
      <alignment horizontal="center" vertical="center" wrapText="1"/>
    </xf>
    <xf numFmtId="165" fontId="24" fillId="0" borderId="14" xfId="7" applyNumberFormat="1" applyFont="1" applyFill="1" applyBorder="1" applyAlignment="1" applyProtection="1">
      <alignment horizontal="center" vertical="center" wrapText="1"/>
    </xf>
    <xf numFmtId="165" fontId="0" fillId="0" borderId="14" xfId="7" applyNumberFormat="1" applyFont="1" applyBorder="1" applyAlignment="1" applyProtection="1">
      <alignment horizontal="center" vertical="center" wrapText="1"/>
    </xf>
    <xf numFmtId="165" fontId="11" fillId="0" borderId="14" xfId="7" applyNumberFormat="1" applyFont="1" applyFill="1" applyBorder="1" applyAlignment="1" applyProtection="1">
      <alignment horizontal="center" vertical="center"/>
    </xf>
    <xf numFmtId="165" fontId="35" fillId="0" borderId="14" xfId="0" applyNumberFormat="1" applyFont="1" applyBorder="1" applyAlignment="1">
      <alignment horizontal="center" vertical="center" wrapText="1"/>
    </xf>
    <xf numFmtId="165" fontId="35" fillId="0" borderId="14" xfId="5" applyNumberFormat="1" applyFont="1" applyFill="1" applyBorder="1" applyAlignment="1" applyProtection="1">
      <alignment horizontal="center" vertical="center" wrapText="1"/>
    </xf>
    <xf numFmtId="165" fontId="0" fillId="0" borderId="14" xfId="0" applyNumberFormat="1" applyBorder="1" applyAlignment="1">
      <alignment horizontal="center" vertical="center"/>
    </xf>
    <xf numFmtId="165" fontId="0" fillId="0" borderId="14" xfId="0" applyNumberFormat="1" applyBorder="1" applyAlignment="1">
      <alignment horizontal="right" vertical="center" wrapText="1"/>
    </xf>
    <xf numFmtId="165" fontId="7" fillId="0" borderId="14" xfId="0" applyNumberFormat="1" applyFont="1" applyBorder="1" applyAlignment="1">
      <alignment horizontal="center" vertical="center" wrapText="1"/>
    </xf>
    <xf numFmtId="165" fontId="7" fillId="0" borderId="14" xfId="5" applyNumberFormat="1" applyFont="1" applyBorder="1" applyAlignment="1" applyProtection="1">
      <alignment horizontal="center" vertical="center" wrapText="1"/>
    </xf>
    <xf numFmtId="165" fontId="21" fillId="0" borderId="14" xfId="5" applyNumberFormat="1" applyFont="1" applyBorder="1" applyAlignment="1" applyProtection="1">
      <alignment horizontal="center" vertical="center" wrapText="1"/>
    </xf>
    <xf numFmtId="165" fontId="21" fillId="0" borderId="14" xfId="0" applyNumberFormat="1" applyFont="1" applyBorder="1" applyAlignment="1">
      <alignment horizontal="center" vertical="center" wrapText="1"/>
    </xf>
    <xf numFmtId="165" fontId="0" fillId="0" borderId="14" xfId="5" applyNumberFormat="1" applyFont="1" applyBorder="1" applyAlignment="1" applyProtection="1">
      <alignment horizontal="center" vertical="center" wrapText="1"/>
      <protection locked="0"/>
    </xf>
    <xf numFmtId="0" fontId="0" fillId="11" borderId="0" xfId="0" applyFill="1" applyProtection="1">
      <protection locked="0"/>
    </xf>
    <xf numFmtId="0" fontId="0" fillId="11" borderId="29" xfId="0" applyFill="1" applyBorder="1" applyProtection="1">
      <protection locked="0"/>
    </xf>
    <xf numFmtId="165" fontId="0" fillId="0" borderId="0" xfId="1" applyNumberFormat="1" applyFont="1" applyBorder="1" applyAlignment="1" applyProtection="1">
      <alignment vertical="center"/>
      <protection hidden="1"/>
    </xf>
    <xf numFmtId="165" fontId="0" fillId="0" borderId="0" xfId="0" applyNumberFormat="1" applyAlignment="1" applyProtection="1">
      <alignment vertical="center"/>
      <protection hidden="1"/>
    </xf>
    <xf numFmtId="165" fontId="0" fillId="0" borderId="37" xfId="0" applyNumberFormat="1" applyBorder="1" applyAlignment="1" applyProtection="1">
      <alignment vertical="center"/>
      <protection hidden="1"/>
    </xf>
    <xf numFmtId="165" fontId="0" fillId="0" borderId="25" xfId="0" applyNumberFormat="1" applyBorder="1" applyAlignment="1" applyProtection="1">
      <alignment vertical="center"/>
      <protection hidden="1"/>
    </xf>
    <xf numFmtId="165" fontId="0" fillId="0" borderId="20" xfId="0" applyNumberFormat="1" applyBorder="1" applyAlignment="1" applyProtection="1">
      <alignment vertical="center"/>
      <protection hidden="1"/>
    </xf>
    <xf numFmtId="165" fontId="55" fillId="4" borderId="0" xfId="0" applyNumberFormat="1" applyFont="1" applyFill="1" applyProtection="1">
      <protection locked="0"/>
    </xf>
    <xf numFmtId="165" fontId="0" fillId="0" borderId="0" xfId="0" applyNumberFormat="1" applyAlignment="1">
      <alignment vertical="center"/>
    </xf>
    <xf numFmtId="165" fontId="0" fillId="0" borderId="37" xfId="1" applyNumberFormat="1" applyFont="1" applyBorder="1" applyAlignment="1" applyProtection="1">
      <alignment vertical="center"/>
      <protection hidden="1"/>
    </xf>
    <xf numFmtId="165" fontId="0" fillId="0" borderId="0" xfId="1" applyNumberFormat="1" applyFont="1" applyAlignment="1" applyProtection="1">
      <alignment vertical="center"/>
      <protection hidden="1"/>
    </xf>
    <xf numFmtId="169" fontId="48" fillId="0" borderId="0" xfId="0" applyNumberFormat="1" applyFont="1" applyAlignment="1" applyProtection="1">
      <alignment vertical="center"/>
      <protection hidden="1"/>
    </xf>
    <xf numFmtId="169" fontId="48" fillId="0" borderId="0" xfId="0" applyNumberFormat="1" applyFont="1" applyAlignment="1" applyProtection="1">
      <alignment horizontal="right" vertical="center"/>
      <protection hidden="1"/>
    </xf>
    <xf numFmtId="169" fontId="55" fillId="4" borderId="0" xfId="0" applyNumberFormat="1" applyFont="1" applyFill="1" applyProtection="1">
      <protection locked="0"/>
    </xf>
    <xf numFmtId="49" fontId="5" fillId="0" borderId="14" xfId="0" applyNumberFormat="1" applyFont="1" applyBorder="1" applyAlignment="1">
      <alignment horizontal="center" vertical="center" wrapText="1"/>
    </xf>
    <xf numFmtId="49" fontId="4" fillId="0" borderId="14" xfId="0" applyNumberFormat="1" applyFont="1" applyBorder="1" applyAlignment="1">
      <alignment wrapText="1"/>
    </xf>
    <xf numFmtId="49" fontId="0" fillId="11" borderId="29" xfId="0" applyNumberFormat="1" applyFill="1" applyBorder="1"/>
    <xf numFmtId="49" fontId="0" fillId="11" borderId="0" xfId="0" applyNumberFormat="1" applyFill="1"/>
    <xf numFmtId="43" fontId="54" fillId="4" borderId="0" xfId="0" applyNumberFormat="1" applyFont="1" applyFill="1" applyProtection="1">
      <protection locked="0"/>
    </xf>
    <xf numFmtId="0" fontId="3" fillId="0" borderId="25" xfId="0" applyFont="1" applyBorder="1"/>
    <xf numFmtId="4" fontId="98" fillId="0" borderId="0" xfId="0" applyNumberFormat="1" applyFont="1"/>
    <xf numFmtId="168" fontId="98" fillId="0" borderId="0" xfId="3" applyNumberFormat="1" applyFont="1" applyFill="1" applyProtection="1"/>
    <xf numFmtId="49" fontId="2" fillId="0" borderId="14" xfId="0" applyNumberFormat="1" applyFont="1" applyBorder="1" applyAlignment="1">
      <alignment wrapText="1"/>
    </xf>
    <xf numFmtId="165" fontId="2" fillId="0" borderId="14" xfId="5" applyNumberFormat="1" applyFont="1" applyBorder="1" applyAlignment="1" applyProtection="1">
      <alignment horizontal="center" vertical="center" wrapText="1"/>
    </xf>
    <xf numFmtId="165" fontId="2" fillId="0" borderId="14" xfId="5" applyNumberFormat="1" applyFont="1" applyFill="1" applyBorder="1" applyAlignment="1" applyProtection="1">
      <alignment horizontal="center" vertical="center" wrapText="1"/>
    </xf>
    <xf numFmtId="49" fontId="91" fillId="0" borderId="14" xfId="2" applyNumberFormat="1" applyFont="1" applyBorder="1" applyAlignment="1" applyProtection="1">
      <alignment vertical="top" wrapText="1"/>
    </xf>
    <xf numFmtId="165" fontId="2" fillId="0" borderId="14" xfId="5" applyNumberFormat="1" applyFont="1" applyFill="1" applyBorder="1" applyAlignment="1" applyProtection="1">
      <alignment horizontal="right" vertical="center" wrapText="1"/>
    </xf>
    <xf numFmtId="0" fontId="2" fillId="0" borderId="29" xfId="0" applyFont="1" applyBorder="1" applyProtection="1">
      <protection locked="0"/>
    </xf>
    <xf numFmtId="0" fontId="2" fillId="0" borderId="0" xfId="0" applyFont="1" applyProtection="1">
      <protection locked="0"/>
    </xf>
    <xf numFmtId="43" fontId="55" fillId="4" borderId="0" xfId="1" applyFont="1" applyFill="1" applyProtection="1">
      <protection locked="0"/>
    </xf>
    <xf numFmtId="175" fontId="48" fillId="0" borderId="0" xfId="0" applyNumberFormat="1" applyFont="1" applyAlignment="1" applyProtection="1">
      <alignment vertical="center"/>
      <protection hidden="1"/>
    </xf>
    <xf numFmtId="176" fontId="48" fillId="0" borderId="0" xfId="1" applyNumberFormat="1" applyFont="1" applyProtection="1">
      <protection hidden="1"/>
    </xf>
    <xf numFmtId="0" fontId="42" fillId="0" borderId="7"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44" fillId="0" borderId="7" xfId="0" applyFont="1" applyBorder="1" applyAlignment="1">
      <alignment horizontal="left" vertical="top"/>
    </xf>
    <xf numFmtId="0" fontId="44" fillId="0" borderId="0" xfId="0" applyFont="1" applyAlignment="1">
      <alignment horizontal="left" vertical="top"/>
    </xf>
    <xf numFmtId="0" fontId="44" fillId="0" borderId="8" xfId="0" applyFont="1" applyBorder="1" applyAlignment="1">
      <alignment horizontal="left" vertical="top"/>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44" fillId="0" borderId="4" xfId="0" applyFont="1" applyBorder="1" applyAlignment="1">
      <alignment horizontal="left" vertical="top"/>
    </xf>
    <xf numFmtId="0" fontId="44" fillId="0" borderId="5" xfId="0" applyFont="1" applyBorder="1" applyAlignment="1">
      <alignment horizontal="left" vertical="top"/>
    </xf>
    <xf numFmtId="0" fontId="44" fillId="0" borderId="6" xfId="0" applyFont="1" applyBorder="1" applyAlignment="1">
      <alignment horizontal="left" vertical="top"/>
    </xf>
    <xf numFmtId="0" fontId="18" fillId="0" borderId="7" xfId="0" applyFont="1" applyBorder="1" applyAlignment="1">
      <alignment horizontal="left" vertical="top" wrapText="1"/>
    </xf>
    <xf numFmtId="0" fontId="37" fillId="0" borderId="0" xfId="0" applyFont="1" applyAlignment="1">
      <alignment horizontal="left" vertical="top" wrapText="1"/>
    </xf>
    <xf numFmtId="0" fontId="37" fillId="0" borderId="8" xfId="0" applyFont="1" applyBorder="1" applyAlignment="1">
      <alignment horizontal="left" vertical="top" wrapText="1"/>
    </xf>
    <xf numFmtId="0" fontId="41" fillId="0" borderId="0" xfId="0" applyFont="1" applyAlignment="1">
      <alignment horizontal="center"/>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0" fillId="0" borderId="0" xfId="0" applyAlignment="1">
      <alignment horizontal="left" vertical="top"/>
    </xf>
    <xf numFmtId="0" fontId="43" fillId="0" borderId="0" xfId="0" applyFont="1" applyAlignment="1">
      <alignment horizontal="left" vertical="center"/>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vertical="top"/>
    </xf>
    <xf numFmtId="0" fontId="0" fillId="0" borderId="0" xfId="0" applyAlignment="1">
      <alignment vertical="top"/>
    </xf>
    <xf numFmtId="0" fontId="0" fillId="0" borderId="8" xfId="0" applyBorder="1" applyAlignment="1">
      <alignment vertical="top"/>
    </xf>
    <xf numFmtId="0" fontId="5" fillId="0" borderId="7" xfId="0" applyFont="1" applyBorder="1" applyAlignment="1">
      <alignment horizontal="left" vertical="top" wrapText="1"/>
    </xf>
    <xf numFmtId="0" fontId="44" fillId="0" borderId="7" xfId="0" applyFont="1" applyBorder="1" applyAlignment="1">
      <alignment horizontal="left"/>
    </xf>
    <xf numFmtId="0" fontId="44" fillId="0" borderId="0" xfId="0" applyFont="1" applyAlignment="1">
      <alignment horizontal="left"/>
    </xf>
    <xf numFmtId="0" fontId="44" fillId="0" borderId="8" xfId="0" applyFont="1" applyBorder="1" applyAlignment="1">
      <alignment horizontal="left"/>
    </xf>
    <xf numFmtId="0" fontId="25" fillId="0" borderId="7" xfId="0" applyFont="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26" fillId="0" borderId="7" xfId="0" applyFont="1" applyBorder="1" applyAlignment="1">
      <alignment horizontal="left" vertical="top" wrapText="1"/>
    </xf>
    <xf numFmtId="0" fontId="26" fillId="0" borderId="0" xfId="0" applyFont="1" applyAlignment="1">
      <alignment horizontal="left" vertical="top" wrapText="1"/>
    </xf>
    <xf numFmtId="0" fontId="26" fillId="0" borderId="8" xfId="0" applyFont="1" applyBorder="1" applyAlignment="1">
      <alignment horizontal="left" vertical="top" wrapText="1"/>
    </xf>
    <xf numFmtId="0" fontId="18" fillId="0" borderId="0" xfId="0" applyFont="1" applyAlignment="1">
      <alignment horizontal="left" vertical="top" wrapText="1"/>
    </xf>
    <xf numFmtId="0" fontId="18" fillId="0" borderId="8" xfId="0" applyFont="1" applyBorder="1" applyAlignment="1">
      <alignment horizontal="left" vertical="top" wrapText="1"/>
    </xf>
    <xf numFmtId="0" fontId="46" fillId="2" borderId="12" xfId="0" applyFont="1" applyFill="1" applyBorder="1" applyAlignment="1">
      <alignment horizontal="center"/>
    </xf>
    <xf numFmtId="0" fontId="46" fillId="2" borderId="38" xfId="0" applyFont="1" applyFill="1" applyBorder="1" applyAlignment="1">
      <alignment horizontal="center"/>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46" fillId="2" borderId="12" xfId="0" applyFont="1" applyFill="1" applyBorder="1" applyAlignment="1">
      <alignment horizontal="left"/>
    </xf>
    <xf numFmtId="0" fontId="46" fillId="2" borderId="13" xfId="0" applyFont="1" applyFill="1" applyBorder="1" applyAlignment="1">
      <alignment horizontal="left"/>
    </xf>
    <xf numFmtId="0" fontId="42" fillId="0" borderId="0" xfId="0" applyFont="1" applyAlignment="1" applyProtection="1">
      <alignment horizontal="left" vertical="top" wrapText="1"/>
      <protection locked="0"/>
    </xf>
    <xf numFmtId="0" fontId="46" fillId="2" borderId="15" xfId="0" applyFont="1" applyFill="1" applyBorder="1" applyAlignment="1">
      <alignment horizontal="center" vertical="center"/>
    </xf>
    <xf numFmtId="0" fontId="46" fillId="2" borderId="0" xfId="0" applyFont="1" applyFill="1" applyAlignment="1">
      <alignment horizontal="center" vertical="center"/>
    </xf>
    <xf numFmtId="0" fontId="51" fillId="0" borderId="0" xfId="0" applyFont="1" applyAlignment="1">
      <alignment horizontal="center"/>
    </xf>
    <xf numFmtId="0" fontId="52" fillId="4" borderId="1" xfId="2" applyFont="1" applyFill="1" applyBorder="1" applyAlignment="1" applyProtection="1">
      <alignment horizontal="center" vertical="center" wrapText="1"/>
    </xf>
    <xf numFmtId="0" fontId="52" fillId="4" borderId="3" xfId="2" applyFont="1" applyFill="1" applyBorder="1" applyAlignment="1" applyProtection="1">
      <alignment horizontal="center" vertical="center"/>
    </xf>
    <xf numFmtId="0" fontId="58" fillId="0" borderId="0" xfId="0" applyFont="1" applyAlignment="1">
      <alignment horizontal="center"/>
    </xf>
    <xf numFmtId="0" fontId="18" fillId="0" borderId="16" xfId="0" applyFont="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xf>
    <xf numFmtId="0" fontId="0" fillId="0" borderId="18" xfId="0" applyBorder="1" applyAlignment="1">
      <alignment horizontal="center"/>
    </xf>
    <xf numFmtId="0" fontId="31" fillId="0" borderId="12" xfId="0" applyFont="1" applyBorder="1" applyAlignment="1">
      <alignment horizontal="center" wrapText="1"/>
    </xf>
    <xf numFmtId="0" fontId="31" fillId="0" borderId="13" xfId="0" applyFont="1" applyBorder="1" applyAlignment="1">
      <alignment horizontal="center" wrapText="1"/>
    </xf>
    <xf numFmtId="0" fontId="59" fillId="3" borderId="21" xfId="0" applyFont="1" applyFill="1" applyBorder="1" applyAlignment="1">
      <alignment horizontal="center"/>
    </xf>
    <xf numFmtId="0" fontId="59" fillId="3" borderId="22" xfId="0" applyFont="1" applyFill="1" applyBorder="1" applyAlignment="1">
      <alignment horizontal="center"/>
    </xf>
    <xf numFmtId="0" fontId="0" fillId="0" borderId="0" xfId="0" applyAlignment="1">
      <alignment horizontal="center" vertical="top" wrapText="1"/>
    </xf>
    <xf numFmtId="0" fontId="59" fillId="3" borderId="4" xfId="0" applyFont="1" applyFill="1" applyBorder="1" applyAlignment="1">
      <alignment horizontal="center" wrapText="1"/>
    </xf>
    <xf numFmtId="0" fontId="59" fillId="3" borderId="6" xfId="0" applyFont="1" applyFill="1" applyBorder="1" applyAlignment="1">
      <alignment horizontal="center" wrapText="1"/>
    </xf>
    <xf numFmtId="0" fontId="59" fillId="3" borderId="21" xfId="0" applyFont="1" applyFill="1" applyBorder="1" applyAlignment="1">
      <alignment horizontal="center" vertical="center"/>
    </xf>
    <xf numFmtId="0" fontId="59" fillId="3" borderId="22" xfId="0" applyFont="1" applyFill="1" applyBorder="1" applyAlignment="1">
      <alignment horizontal="center" vertical="center"/>
    </xf>
    <xf numFmtId="0" fontId="59" fillId="3" borderId="4" xfId="0" applyFont="1" applyFill="1" applyBorder="1" applyAlignment="1">
      <alignment horizontal="center"/>
    </xf>
    <xf numFmtId="0" fontId="59" fillId="3" borderId="5" xfId="0" applyFont="1" applyFill="1" applyBorder="1" applyAlignment="1">
      <alignment horizontal="center"/>
    </xf>
    <xf numFmtId="0" fontId="45" fillId="0" borderId="0" xfId="0" applyFont="1" applyAlignment="1">
      <alignment horizontal="left"/>
    </xf>
    <xf numFmtId="0" fontId="55" fillId="10" borderId="14" xfId="0" applyFont="1" applyFill="1" applyBorder="1" applyAlignment="1">
      <alignment horizontal="center"/>
    </xf>
    <xf numFmtId="0" fontId="73" fillId="0" borderId="0" xfId="0" applyFont="1" applyAlignment="1">
      <alignment horizontal="center" vertical="center" wrapText="1"/>
    </xf>
    <xf numFmtId="0" fontId="75" fillId="0" borderId="4" xfId="0" applyFont="1" applyBorder="1" applyAlignment="1">
      <alignment horizontal="left" wrapText="1"/>
    </xf>
    <xf numFmtId="0" fontId="75" fillId="0" borderId="5" xfId="0" applyFont="1" applyBorder="1" applyAlignment="1">
      <alignment horizontal="left" wrapText="1"/>
    </xf>
    <xf numFmtId="0" fontId="79" fillId="0" borderId="0" xfId="0" applyFont="1" applyAlignment="1">
      <alignment horizontal="center" wrapText="1"/>
    </xf>
    <xf numFmtId="0" fontId="75" fillId="0" borderId="4" xfId="0" applyFont="1" applyBorder="1" applyAlignment="1">
      <alignment horizontal="center" wrapText="1"/>
    </xf>
    <xf numFmtId="0" fontId="75" fillId="0" borderId="6" xfId="0" applyFont="1" applyBorder="1" applyAlignment="1">
      <alignment horizontal="center" wrapText="1"/>
    </xf>
    <xf numFmtId="0" fontId="75" fillId="0" borderId="5" xfId="0" applyFont="1" applyBorder="1" applyAlignment="1">
      <alignment horizontal="center" wrapText="1"/>
    </xf>
    <xf numFmtId="49" fontId="44" fillId="0" borderId="4"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cellXfs>
  <cellStyles count="17">
    <cellStyle name="Komma" xfId="1" builtinId="3"/>
    <cellStyle name="Komma 2" xfId="5" xr:uid="{83382A58-0EF1-4E81-B14C-1E117F85F9AE}"/>
    <cellStyle name="Komma 2 2" xfId="7" xr:uid="{8468F7AB-E37B-471C-9A43-6F50725CBC1F}"/>
    <cellStyle name="Komma 2 3" xfId="16" xr:uid="{5DC10019-FA62-4CD0-8497-5F8185E331FA}"/>
    <cellStyle name="Komma 3" xfId="6" xr:uid="{B3CE1635-C315-4550-91C8-7E1F6A552D04}"/>
    <cellStyle name="Komma 4" xfId="12" xr:uid="{6DCCA863-EEAE-407C-848F-7A77AA4A28B4}"/>
    <cellStyle name="Link" xfId="2" builtinId="8"/>
    <cellStyle name="Link 2" xfId="9" xr:uid="{CC3FE220-382B-4559-AE11-E2F6C95D83A0}"/>
    <cellStyle name="Link 3" xfId="13" xr:uid="{E59C1EF5-87DA-41AD-AE05-0E9E04D1795B}"/>
    <cellStyle name="Prozent" xfId="3" builtinId="5"/>
    <cellStyle name="Prozent 2" xfId="8" xr:uid="{60D2F44A-5FDB-4ED6-A50E-435AD2B5067F}"/>
    <cellStyle name="Prozent 3" xfId="14" xr:uid="{85615E7E-BAE0-4DCF-85D1-C865E0305046}"/>
    <cellStyle name="Standard" xfId="0" builtinId="0"/>
    <cellStyle name="Standard 2" xfId="10" xr:uid="{5B6E6F3A-3FCE-4439-98D9-EDAB880B2ECE}"/>
    <cellStyle name="Standard 3" xfId="4" xr:uid="{00000000-0005-0000-0000-000004000000}"/>
    <cellStyle name="Standard 3 2" xfId="11" xr:uid="{A3AD3D7F-8E17-445F-9D90-0976F2E22CCD}"/>
    <cellStyle name="Standard 3 3" xfId="15" xr:uid="{03E60524-09DD-48C5-99EB-A75F9A33CAFF}"/>
  </cellStyles>
  <dxfs count="323">
    <dxf>
      <font>
        <color rgb="FFFF0000"/>
      </font>
    </dxf>
    <dxf>
      <font>
        <color rgb="FFFF0000"/>
      </font>
    </dxf>
    <dxf>
      <font>
        <color rgb="FFFF0000"/>
      </font>
    </dxf>
    <dxf>
      <font>
        <color rgb="FFFF0000"/>
      </font>
    </dxf>
    <dxf>
      <font>
        <color rgb="FFFF0000"/>
      </font>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ill>
        <patternFill patternType="solid">
          <fgColor indexed="2"/>
          <bgColor indexed="2"/>
        </patternFill>
      </fill>
    </dxf>
    <dxf>
      <font>
        <color indexed="2"/>
      </font>
    </dxf>
    <dxf>
      <font>
        <color indexed="2"/>
      </font>
    </dxf>
    <dxf>
      <font>
        <color indexed="2"/>
      </font>
    </dxf>
    <dxf>
      <font>
        <color indexed="2"/>
      </font>
    </dxf>
    <dxf>
      <font>
        <color indexed="2"/>
      </font>
    </dxf>
    <dxf>
      <font>
        <color indexed="2"/>
      </font>
    </dxf>
    <dxf>
      <font>
        <color indexed="2"/>
      </font>
    </dxf>
    <dxf>
      <fill>
        <patternFill patternType="solid">
          <fgColor indexed="2"/>
          <bgColor indexed="2"/>
        </patternFill>
      </fill>
    </dxf>
    <dxf>
      <font>
        <color indexed="2"/>
      </font>
    </dxf>
    <dxf>
      <font>
        <color indexed="2"/>
      </font>
    </dxf>
    <dxf>
      <numFmt numFmtId="30" formatCode="@"/>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30" formatCode="@"/>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65" formatCode="#,##0.00000"/>
      <alignment horizontal="righ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65" formatCode="#,##0.00000"/>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65" formatCode="#,##0.00000"/>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65" formatCode="#,##0.00000"/>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numFmt numFmtId="30" formatCode="@"/>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numFmt numFmtId="30" formatCode="@"/>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textRotation="0" wrapText="1" indent="0" justifyLastLine="0" shrinkToFit="0" readingOrder="0"/>
      <protection locked="1" hidden="0"/>
    </dxf>
    <dxf>
      <border>
        <bottom style="medium">
          <color rgb="FF000000"/>
        </bottom>
      </border>
    </dxf>
    <dxf>
      <fill>
        <patternFill patternType="solid">
          <fgColor indexed="64"/>
          <bgColor rgb="FF2596C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rgb="FF2596C4"/>
          <bgColor rgb="FF2596C4"/>
        </patternFill>
      </fill>
    </dxf>
    <dxf>
      <protection locked="0" hidden="0"/>
    </dxf>
    <dxf>
      <protection locked="0" hidden="0"/>
    </dxf>
    <dxf>
      <font>
        <b/>
      </font>
    </dxf>
    <dxf>
      <font>
        <b val="0"/>
        <i val="0"/>
        <strike val="0"/>
        <u val="none"/>
        <vertAlign val="baseline"/>
        <sz val="11"/>
        <color theme="1"/>
        <name val="Calibri"/>
        <scheme val="minor"/>
      </font>
      <numFmt numFmtId="30" formatCode="@"/>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val="0"/>
        <i val="0"/>
        <strike val="0"/>
        <u val="none"/>
        <vertAlign val="baseline"/>
        <sz val="11"/>
        <color theme="1"/>
        <name val="Calibri"/>
        <scheme val="minor"/>
      </font>
      <fill>
        <patternFill patternType="solid">
          <fgColor theme="4" tint="0.79998168889431442"/>
          <bgColor theme="4" tint="0.79998168889431442"/>
        </patternFill>
      </fill>
    </dxf>
    <dxf>
      <font>
        <b val="0"/>
        <i val="0"/>
        <strike val="0"/>
        <u val="none"/>
        <vertAlign val="baseline"/>
        <sz val="11"/>
        <color theme="1"/>
        <name val="Calibri"/>
        <scheme val="minor"/>
      </font>
      <fill>
        <patternFill patternType="solid">
          <fgColor theme="4" tint="0.79998168889431442"/>
          <bgColor theme="4" tint="0.79998168889431442"/>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2" tint="-0.249977111117893"/>
        </patternFill>
      </fill>
      <border diagonalUp="0" diagonalDown="0">
        <left/>
        <right/>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border>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u val="none"/>
        <vertAlign val="baseline"/>
        <sz val="11"/>
        <color theme="1"/>
        <name val="Calibri"/>
        <scheme val="minor"/>
      </font>
      <fill>
        <patternFill patternType="solid">
          <fgColor theme="4" tint="0.79998168889431442"/>
          <bgColor theme="4" tint="0.79998168889431442"/>
        </patternFill>
      </fill>
      <border>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dxf>
    <dxf>
      <font>
        <b val="0"/>
        <i val="0"/>
        <strike val="0"/>
        <u val="none"/>
        <vertAlign val="baseline"/>
        <sz val="11"/>
        <color theme="1"/>
        <name val="Calibri"/>
        <scheme val="minor"/>
      </font>
      <numFmt numFmtId="30" formatCode="@"/>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dxf>
    <dxf>
      <font>
        <b val="0"/>
        <i val="0"/>
        <strike val="0"/>
        <u val="none"/>
        <vertAlign val="baseline"/>
        <sz val="11"/>
        <color theme="1"/>
        <name val="Calibri"/>
        <scheme val="minor"/>
      </font>
      <numFmt numFmtId="30" formatCode="@"/>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dxf>
    <dxf>
      <font>
        <b val="0"/>
        <i val="0"/>
        <strike val="0"/>
        <u val="none"/>
        <vertAlign val="baseline"/>
        <sz val="11"/>
        <color theme="1"/>
        <name val="Calibri"/>
        <scheme val="minor"/>
      </font>
      <numFmt numFmtId="30" formatCode="@"/>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u val="none"/>
        <vertAlign val="baseline"/>
        <sz val="11"/>
        <color theme="1"/>
        <name val="Calibri"/>
        <scheme val="minor"/>
      </font>
      <fill>
        <patternFill patternType="solid">
          <fgColor theme="4" tint="0.79998168889431442"/>
          <bgColor theme="4" tint="0.79998168889431442"/>
        </patternFill>
      </fill>
    </dxf>
    <dxf>
      <fill>
        <patternFill patternType="solid">
          <fgColor theme="4" tint="0.79998168889431442"/>
          <bgColor theme="4" tint="0.79998168889431442"/>
        </patternFill>
      </fill>
      <border diagonalUp="0" diagonalDown="0">
        <left/>
        <right/>
        <top style="thin">
          <color theme="4" tint="0.39997558519241921"/>
        </top>
        <bottom/>
        <vertical/>
        <horizontal/>
      </border>
    </dxf>
    <dxf>
      <fill>
        <patternFill patternType="solid">
          <fgColor theme="4" tint="0.79998168889431442"/>
          <bgColor theme="4" tint="0.79998168889431442"/>
        </patternFill>
      </fill>
    </dxf>
    <dxf>
      <font>
        <b val="0"/>
        <i val="0"/>
        <strike val="0"/>
        <u val="none"/>
        <vertAlign val="baseline"/>
        <sz val="11"/>
        <color theme="1"/>
        <name val="Calibri"/>
        <scheme val="minor"/>
      </font>
      <border>
        <left/>
        <right/>
        <top style="thin">
          <color theme="4" tint="0.39997558519241921"/>
        </top>
        <bottom/>
        <vertical/>
        <horizontal/>
      </border>
    </dxf>
    <dxf>
      <numFmt numFmtId="30" formatCode="@"/>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ill>
        <patternFill patternType="solid">
          <fgColor theme="4" tint="0.79998168889431442"/>
          <bgColor theme="4" tint="0.79998168889431442"/>
        </patternFill>
      </fill>
      <alignment horizontal="general" vertical="bottom" textRotation="0" wrapText="1" indent="0" justifyLastLine="0" shrinkToFit="0" readingOrder="0"/>
    </dxf>
    <dxf>
      <fill>
        <patternFill patternType="solid">
          <fgColor theme="4" tint="0.79998168889431442"/>
          <bgColor theme="4" tint="0.79998168889431442"/>
        </patternFill>
      </fill>
      <border diagonalUp="0" diagonalDown="0">
        <left/>
        <right/>
        <top style="thin">
          <color theme="4" tint="0.39997558519241921"/>
        </top>
        <bottom/>
        <vertical/>
        <horizontal/>
      </border>
    </dxf>
    <dxf>
      <fill>
        <patternFill patternType="solid">
          <fgColor theme="4" tint="0.79998168889431442"/>
          <bgColor theme="4" tint="0.79998168889431442"/>
        </patternFill>
      </fill>
    </dxf>
    <dxf>
      <font>
        <b val="0"/>
        <i val="0"/>
        <strike val="0"/>
        <u val="none"/>
        <vertAlign val="baseline"/>
        <sz val="11"/>
        <color theme="1"/>
        <name val="Calibri"/>
        <scheme val="minor"/>
      </font>
      <border>
        <left/>
        <right/>
        <top style="thin">
          <color theme="4" tint="0.39997558519241921"/>
        </top>
        <bottom/>
        <vertical/>
        <horizontal/>
      </border>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u val="none"/>
        <vertAlign val="baseline"/>
        <sz val="11"/>
        <color theme="1"/>
        <name val="Calibri"/>
        <scheme val="minor"/>
      </font>
      <numFmt numFmtId="30" formatCode="@"/>
    </dxf>
    <dxf>
      <font>
        <b val="0"/>
        <i val="0"/>
        <strike val="0"/>
        <u val="none"/>
        <vertAlign val="baseline"/>
        <sz val="11"/>
        <color theme="1"/>
        <name val="Calibri"/>
        <scheme val="minor"/>
      </font>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4" formatCode="#,##0.00"/>
      <protection locked="1" hidden="0"/>
    </dxf>
    <dxf>
      <font>
        <b val="0"/>
        <i val="0"/>
        <strike val="0"/>
        <u val="none"/>
        <vertAlign val="baseline"/>
        <sz val="11"/>
        <name val="Calibri"/>
        <scheme val="minor"/>
      </font>
      <numFmt numFmtId="3" formatCode="#,##0"/>
      <fill>
        <patternFill patternType="none"/>
      </fill>
      <protection locked="1" hidden="0"/>
    </dxf>
    <dxf>
      <font>
        <b/>
        <i val="0"/>
        <strike val="0"/>
        <condense val="0"/>
        <extend val="0"/>
        <outline val="0"/>
        <shadow val="0"/>
        <u val="none"/>
        <vertAlign val="baseline"/>
        <sz val="11"/>
        <color theme="1"/>
        <name val="Calibri"/>
        <family val="2"/>
        <scheme val="minor"/>
      </font>
      <border diagonalUp="0" diagonalDown="0" outline="0">
        <left/>
        <right style="thin">
          <color auto="1"/>
        </right>
        <top/>
        <bottom/>
      </border>
      <protection locked="1" hidden="0"/>
    </dxf>
    <dxf>
      <protection locked="1" hidden="0"/>
    </dxf>
    <dxf>
      <protection locked="1" hidden="0"/>
    </dxf>
    <dxf>
      <protection locked="1" hidden="0"/>
    </dxf>
    <dxf>
      <protection locked="1" hidden="0"/>
    </dxf>
    <dxf>
      <font>
        <b/>
      </font>
      <alignment horizontal="general" vertical="bottom" textRotation="0" wrapText="1" indent="0" justifyLastLine="0" shrinkToFit="0" readingOrder="0"/>
      <protection locked="1" hidden="0"/>
    </dxf>
    <dxf>
      <font>
        <b/>
        <sz val="12"/>
        <color auto="1"/>
        <family val="2"/>
      </font>
      <numFmt numFmtId="4" formatCode="#,##0.00"/>
      <protection locked="1" hidden="0"/>
    </dxf>
    <dxf>
      <font>
        <b/>
        <i val="0"/>
        <strike val="0"/>
        <condense val="0"/>
        <extend val="0"/>
        <outline val="0"/>
        <shadow val="0"/>
        <u val="none"/>
        <vertAlign val="baseline"/>
        <sz val="12"/>
        <color auto="1"/>
        <name val="Calibri"/>
        <family val="2"/>
        <scheme val="minor"/>
      </font>
      <numFmt numFmtId="4" formatCode="#,##0.00"/>
      <alignment horizontal="general" vertical="bottom" textRotation="0" wrapText="1" indent="0" justifyLastLine="0" shrinkToFit="0" readingOrder="0"/>
    </dxf>
    <dxf>
      <font>
        <sz val="12"/>
        <color auto="1"/>
        <family val="2"/>
      </font>
      <numFmt numFmtId="4" formatCode="#,##0.00"/>
      <protection locked="1" hidden="0"/>
    </dxf>
    <dxf>
      <font>
        <b/>
        <i val="0"/>
        <strike val="0"/>
        <condense val="0"/>
        <extend val="0"/>
        <outline val="0"/>
        <shadow val="0"/>
        <u val="none"/>
        <vertAlign val="baseline"/>
        <sz val="12"/>
        <color auto="1"/>
        <name val="Calibri"/>
        <family val="2"/>
        <scheme val="minor"/>
      </font>
      <numFmt numFmtId="4" formatCode="#,##0.00"/>
      <alignment horizontal="general" vertical="bottom" textRotation="0" wrapText="1" indent="0" justifyLastLine="0" shrinkToFit="0" readingOrder="0"/>
    </dxf>
    <dxf>
      <font>
        <b val="0"/>
        <i val="0"/>
        <strike val="0"/>
        <u val="none"/>
        <vertAlign val="baseline"/>
        <sz val="12"/>
        <name val="Calibri"/>
        <scheme val="minor"/>
      </font>
      <numFmt numFmtId="4" formatCode="#,##0.00"/>
      <fill>
        <patternFill patternType="none"/>
      </fill>
      <border outline="0">
        <left style="thin">
          <color auto="1"/>
        </left>
        <right style="thin">
          <color auto="1"/>
        </right>
        <top style="thin">
          <color auto="1"/>
        </top>
        <bottom style="thin">
          <color auto="1"/>
        </bottom>
      </border>
      <protection locked="1" hidden="0"/>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outline="0">
        <left/>
        <right style="thin">
          <color auto="1"/>
        </right>
        <top/>
        <bottom/>
      </border>
    </dxf>
    <dxf>
      <font>
        <strike val="0"/>
        <u val="none"/>
        <vertAlign val="baseline"/>
        <sz val="12"/>
        <name val="Calibri"/>
        <scheme val="minor"/>
      </font>
      <protection locked="1" hidden="0"/>
    </dxf>
    <dxf>
      <alignment horizontal="general" vertical="bottom" textRotation="0" wrapText="1" indent="0" justifyLastLine="0" shrinkToFit="0" readingOrder="0"/>
      <protection locked="1" hidden="0"/>
    </dxf>
    <dxf>
      <protection locked="1" hidden="0"/>
    </dxf>
    <dxf>
      <protection locked="1" hidden="0"/>
    </dxf>
    <dxf>
      <font>
        <b/>
        <i val="0"/>
        <strike val="0"/>
        <condense val="0"/>
        <extend val="0"/>
        <outline val="0"/>
        <shadow val="0"/>
        <u val="none"/>
        <vertAlign val="baseline"/>
        <sz val="11"/>
        <color auto="1"/>
        <name val="Calibri"/>
        <family val="2"/>
        <scheme val="minor"/>
      </font>
    </dxf>
    <dxf>
      <font>
        <b val="0"/>
        <i val="0"/>
        <strike val="0"/>
        <u val="none"/>
        <vertAlign val="baseline"/>
        <sz val="11"/>
        <name val="Calibri"/>
        <scheme val="minor"/>
      </font>
      <numFmt numFmtId="168" formatCode="0.0%"/>
      <fill>
        <patternFill patternType="none"/>
      </fill>
      <protection locked="1" hidden="0"/>
    </dxf>
    <dxf>
      <font>
        <b/>
        <i val="0"/>
        <strike val="0"/>
        <condense val="0"/>
        <extend val="0"/>
        <outline val="0"/>
        <shadow val="0"/>
        <u val="none"/>
        <vertAlign val="baseline"/>
        <sz val="11"/>
        <color auto="1"/>
        <name val="Calibri"/>
        <family val="2"/>
        <scheme val="minor"/>
      </font>
      <numFmt numFmtId="4" formatCode="#,##0.00"/>
    </dxf>
    <dxf>
      <font>
        <b/>
        <i val="0"/>
        <strike val="0"/>
        <u val="none"/>
        <vertAlign val="baseline"/>
        <sz val="11"/>
        <name val="Calibri"/>
        <scheme val="minor"/>
      </font>
      <numFmt numFmtId="4" formatCode="#,##0.00"/>
      <fill>
        <patternFill patternType="none"/>
      </fill>
      <border outline="0">
        <left style="thin">
          <color auto="1"/>
        </left>
        <right/>
        <top/>
        <bottom/>
      </border>
      <protection locked="1" hidden="0"/>
    </dxf>
    <dxf>
      <font>
        <b/>
        <i val="0"/>
        <strike val="0"/>
        <condense val="0"/>
        <extend val="0"/>
        <outline val="0"/>
        <shadow val="0"/>
        <u val="none"/>
        <vertAlign val="baseline"/>
        <sz val="11"/>
        <color auto="1"/>
        <name val="Calibri"/>
        <family val="2"/>
        <scheme val="minor"/>
      </font>
      <numFmt numFmtId="4" formatCode="#,##0.00"/>
      <border diagonalUp="0" diagonalDown="0" outline="0">
        <left/>
        <right style="thin">
          <color auto="1"/>
        </right>
        <top/>
        <bottom/>
      </border>
    </dxf>
    <dxf>
      <font>
        <b val="0"/>
        <i val="0"/>
        <strike val="0"/>
        <u val="none"/>
        <vertAlign val="baseline"/>
        <sz val="11"/>
        <name val="Calibri"/>
        <scheme val="minor"/>
      </font>
      <numFmt numFmtId="4" formatCode="#,##0.00"/>
      <fill>
        <patternFill patternType="none"/>
      </fill>
      <protection locked="1" hidden="0"/>
    </dxf>
    <dxf>
      <font>
        <b/>
        <i val="0"/>
        <strike val="0"/>
        <condense val="0"/>
        <extend val="0"/>
        <outline val="0"/>
        <shadow val="0"/>
        <u val="none"/>
        <vertAlign val="baseline"/>
        <sz val="11"/>
        <color auto="1"/>
        <name val="Calibri"/>
        <family val="2"/>
        <scheme val="minor"/>
      </font>
      <numFmt numFmtId="4" formatCode="#,##0.00"/>
    </dxf>
    <dxf>
      <font>
        <b val="0"/>
        <i val="0"/>
        <strike val="0"/>
        <u val="none"/>
        <vertAlign val="baseline"/>
        <sz val="11"/>
        <name val="Calibri"/>
        <scheme val="minor"/>
      </font>
      <numFmt numFmtId="4" formatCode="#,##0.00"/>
      <fill>
        <patternFill patternType="none"/>
      </fill>
      <protection locked="1" hidden="0"/>
    </dxf>
    <dxf>
      <font>
        <b/>
        <i val="0"/>
        <strike val="0"/>
        <condense val="0"/>
        <extend val="0"/>
        <outline val="0"/>
        <shadow val="0"/>
        <u val="none"/>
        <vertAlign val="baseline"/>
        <sz val="11"/>
        <color auto="1"/>
        <name val="Calibri"/>
        <family val="2"/>
        <scheme val="minor"/>
      </font>
      <numFmt numFmtId="4" formatCode="#,##0.00"/>
    </dxf>
    <dxf>
      <font>
        <b val="0"/>
        <i val="0"/>
        <strike val="0"/>
        <u val="none"/>
        <vertAlign val="baseline"/>
        <sz val="11"/>
        <name val="Calibri"/>
        <scheme val="minor"/>
      </font>
      <numFmt numFmtId="4" formatCode="#,##0.00"/>
      <fill>
        <patternFill patternType="none"/>
      </fill>
      <protection locked="1" hidden="0"/>
    </dxf>
    <dxf>
      <font>
        <b/>
        <i val="0"/>
        <strike val="0"/>
        <condense val="0"/>
        <extend val="0"/>
        <outline val="0"/>
        <shadow val="0"/>
        <u val="none"/>
        <vertAlign val="baseline"/>
        <sz val="11"/>
        <color theme="1"/>
        <name val="Calibri"/>
        <family val="2"/>
        <scheme val="minor"/>
      </font>
      <border diagonalUp="0" diagonalDown="0" outline="0">
        <left/>
        <right style="thin">
          <color auto="1"/>
        </right>
        <top/>
        <bottom/>
      </border>
    </dxf>
    <dxf>
      <protection locked="1" hidden="0"/>
    </dxf>
    <dxf>
      <protection locked="1" hidden="0"/>
    </dxf>
    <dxf>
      <protection locked="1" hidden="0"/>
    </dxf>
    <dxf>
      <protection locked="1" hidden="0"/>
    </dxf>
    <dxf>
      <font>
        <b/>
      </font>
      <alignment horizontal="general" vertical="bottom" textRotation="0" wrapText="1" indent="0" justifyLastLine="0" shrinkToFit="0" readingOrder="0"/>
      <protection locked="1" hidden="0"/>
    </dxf>
    <dxf>
      <font>
        <b/>
        <sz val="12"/>
        <color auto="1"/>
        <family val="2"/>
      </font>
      <numFmt numFmtId="4" formatCode="#,##0.00"/>
      <protection locked="1" hidden="0"/>
    </dxf>
    <dxf>
      <font>
        <b/>
        <i val="0"/>
        <strike val="0"/>
        <condense val="0"/>
        <extend val="0"/>
        <outline val="0"/>
        <shadow val="0"/>
        <u val="none"/>
        <vertAlign val="baseline"/>
        <sz val="12"/>
        <color auto="1"/>
        <name val="Calibri"/>
        <family val="2"/>
        <scheme val="minor"/>
      </font>
      <numFmt numFmtId="4" formatCode="#,##0.00"/>
      <alignment horizontal="general" vertical="bottom" textRotation="0" wrapText="1" indent="0" justifyLastLine="0" shrinkToFit="0" readingOrder="0"/>
    </dxf>
    <dxf>
      <font>
        <sz val="12"/>
        <color auto="1"/>
        <family val="2"/>
      </font>
      <numFmt numFmtId="4" formatCode="#,##0.00"/>
      <protection locked="1" hidden="0"/>
    </dxf>
    <dxf>
      <font>
        <b/>
        <i val="0"/>
        <strike val="0"/>
        <condense val="0"/>
        <extend val="0"/>
        <outline val="0"/>
        <shadow val="0"/>
        <u val="none"/>
        <vertAlign val="baseline"/>
        <sz val="12"/>
        <color auto="1"/>
        <name val="Calibri"/>
        <family val="2"/>
        <scheme val="minor"/>
      </font>
      <numFmt numFmtId="4" formatCode="#,##0.00"/>
      <alignment horizontal="general" vertical="bottom" textRotation="0" wrapText="1" indent="0" justifyLastLine="0" shrinkToFit="0" readingOrder="0"/>
    </dxf>
    <dxf>
      <font>
        <b val="0"/>
        <i val="0"/>
        <strike val="0"/>
        <u val="none"/>
        <vertAlign val="baseline"/>
        <sz val="12"/>
        <name val="Calibri"/>
        <scheme val="minor"/>
      </font>
      <numFmt numFmtId="4" formatCode="#,##0.00"/>
      <fill>
        <patternFill patternType="none"/>
      </fill>
      <border outline="0">
        <left style="thin">
          <color auto="1"/>
        </left>
        <right style="thin">
          <color auto="1"/>
        </right>
        <top style="thin">
          <color auto="1"/>
        </top>
        <bottom style="thin">
          <color auto="1"/>
        </bottom>
      </border>
      <protection locked="1" hidden="0"/>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outline="0">
        <left/>
        <right style="thin">
          <color auto="1"/>
        </right>
        <top/>
        <bottom/>
      </border>
    </dxf>
    <dxf>
      <font>
        <strike val="0"/>
        <u val="none"/>
        <vertAlign val="baseline"/>
        <sz val="12"/>
        <name val="Calibri"/>
        <scheme val="minor"/>
      </font>
      <protection locked="1" hidden="0"/>
    </dxf>
    <dxf>
      <alignment horizontal="general" vertical="bottom" textRotation="0" wrapText="1" indent="0" justifyLastLine="0" shrinkToFit="0" readingOrder="0"/>
      <protection locked="1" hidden="0"/>
    </dxf>
    <dxf>
      <protection locked="1" hidden="0"/>
    </dxf>
    <dxf>
      <protection locked="1" hidden="0"/>
    </dxf>
    <dxf>
      <font>
        <b/>
        <i val="0"/>
        <strike val="0"/>
        <condense val="0"/>
        <extend val="0"/>
        <outline val="0"/>
        <shadow val="0"/>
        <u val="none"/>
        <vertAlign val="baseline"/>
        <sz val="11"/>
        <color auto="1"/>
        <name val="Calibri"/>
        <family val="2"/>
        <scheme val="minor"/>
      </font>
    </dxf>
    <dxf>
      <font>
        <b val="0"/>
        <i val="0"/>
        <strike val="0"/>
        <u val="none"/>
        <vertAlign val="baseline"/>
        <sz val="11"/>
        <name val="Calibri"/>
        <scheme val="minor"/>
      </font>
      <numFmt numFmtId="168" formatCode="0.0%"/>
      <fill>
        <patternFill patternType="none"/>
      </fill>
      <protection locked="1" hidden="0"/>
    </dxf>
    <dxf>
      <font>
        <b/>
        <i val="0"/>
        <strike val="0"/>
        <condense val="0"/>
        <extend val="0"/>
        <outline val="0"/>
        <shadow val="0"/>
        <u val="none"/>
        <vertAlign val="baseline"/>
        <sz val="11"/>
        <color auto="1"/>
        <name val="Calibri"/>
        <family val="2"/>
        <scheme val="minor"/>
      </font>
      <numFmt numFmtId="4" formatCode="#,##0.00"/>
    </dxf>
    <dxf>
      <font>
        <b/>
        <i val="0"/>
        <strike val="0"/>
        <u val="none"/>
        <vertAlign val="baseline"/>
        <sz val="11"/>
        <name val="Calibri"/>
        <scheme val="minor"/>
      </font>
      <numFmt numFmtId="4" formatCode="#,##0.00"/>
      <fill>
        <patternFill patternType="none"/>
      </fill>
      <border outline="0">
        <left style="thin">
          <color auto="1"/>
        </left>
        <right/>
        <top/>
        <bottom/>
      </border>
      <protection locked="1" hidden="0"/>
    </dxf>
    <dxf>
      <font>
        <b/>
        <i val="0"/>
        <strike val="0"/>
        <condense val="0"/>
        <extend val="0"/>
        <outline val="0"/>
        <shadow val="0"/>
        <u val="none"/>
        <vertAlign val="baseline"/>
        <sz val="11"/>
        <color auto="1"/>
        <name val="Calibri"/>
        <family val="2"/>
        <scheme val="minor"/>
      </font>
      <numFmt numFmtId="4" formatCode="#,##0.00"/>
      <border diagonalUp="0" diagonalDown="0" outline="0">
        <left/>
        <right style="thin">
          <color auto="1"/>
        </right>
        <top/>
        <bottom/>
      </border>
    </dxf>
    <dxf>
      <font>
        <b val="0"/>
        <i val="0"/>
        <strike val="0"/>
        <u val="none"/>
        <vertAlign val="baseline"/>
        <sz val="11"/>
        <name val="Calibri"/>
        <scheme val="minor"/>
      </font>
      <numFmt numFmtId="4" formatCode="#,##0.00"/>
      <fill>
        <patternFill patternType="none"/>
      </fill>
      <protection locked="1" hidden="0"/>
    </dxf>
    <dxf>
      <font>
        <b/>
        <i val="0"/>
        <strike val="0"/>
        <condense val="0"/>
        <extend val="0"/>
        <outline val="0"/>
        <shadow val="0"/>
        <u val="none"/>
        <vertAlign val="baseline"/>
        <sz val="11"/>
        <color auto="1"/>
        <name val="Calibri"/>
        <family val="2"/>
        <scheme val="minor"/>
      </font>
      <numFmt numFmtId="4" formatCode="#,##0.00"/>
    </dxf>
    <dxf>
      <font>
        <b val="0"/>
        <i val="0"/>
        <strike val="0"/>
        <u val="none"/>
        <vertAlign val="baseline"/>
        <sz val="11"/>
        <name val="Calibri"/>
        <scheme val="minor"/>
      </font>
      <numFmt numFmtId="4" formatCode="#,##0.00"/>
      <fill>
        <patternFill patternType="none"/>
      </fill>
      <protection locked="1" hidden="0"/>
    </dxf>
    <dxf>
      <font>
        <b/>
        <i val="0"/>
        <strike val="0"/>
        <condense val="0"/>
        <extend val="0"/>
        <outline val="0"/>
        <shadow val="0"/>
        <u val="none"/>
        <vertAlign val="baseline"/>
        <sz val="11"/>
        <color auto="1"/>
        <name val="Calibri"/>
        <family val="2"/>
        <scheme val="minor"/>
      </font>
      <numFmt numFmtId="4" formatCode="#,##0.00"/>
    </dxf>
    <dxf>
      <font>
        <b val="0"/>
        <i val="0"/>
        <strike val="0"/>
        <u val="none"/>
        <vertAlign val="baseline"/>
        <sz val="11"/>
        <name val="Calibri"/>
        <scheme val="minor"/>
      </font>
      <numFmt numFmtId="4" formatCode="#,##0.00"/>
      <fill>
        <patternFill patternType="none"/>
      </fill>
      <protection locked="1" hidden="0"/>
    </dxf>
    <dxf>
      <font>
        <b/>
        <i val="0"/>
        <strike val="0"/>
        <condense val="0"/>
        <extend val="0"/>
        <outline val="0"/>
        <shadow val="0"/>
        <u val="none"/>
        <vertAlign val="baseline"/>
        <sz val="11"/>
        <color theme="1"/>
        <name val="Calibri"/>
        <family val="2"/>
        <scheme val="minor"/>
      </font>
      <border diagonalUp="0" diagonalDown="0" outline="0">
        <left/>
        <right style="thin">
          <color auto="1"/>
        </right>
        <top/>
        <bottom/>
      </border>
    </dxf>
    <dxf>
      <protection locked="1" hidden="0"/>
    </dxf>
    <dxf>
      <protection locked="1" hidden="0"/>
    </dxf>
    <dxf>
      <protection locked="1" hidden="0"/>
    </dxf>
    <dxf>
      <protection locked="1"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174" formatCode="#,##0.000"/>
      <alignment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174" formatCode="#,##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170" formatCode="#,##0.0000000"/>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4" formatCode="#,##0.00"/>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indexed="65"/>
        <name val="Calibri"/>
        <family val="2"/>
        <scheme val="none"/>
      </font>
      <fill>
        <patternFill patternType="solid">
          <fgColor indexed="23"/>
          <bgColor indexed="23"/>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indexed="65"/>
        <name val="Calibri"/>
        <family val="2"/>
        <scheme val="none"/>
      </font>
      <fill>
        <patternFill patternType="solid">
          <fgColor indexed="23"/>
          <bgColor indexed="23"/>
        </patternFill>
      </fill>
      <alignment horizontal="left" vertical="bottom" textRotation="0" wrapText="0" indent="0" justifyLastLine="0" shrinkToFit="0" readingOrder="0"/>
      <protection locked="0" hidden="0"/>
    </dxf>
    <dxf>
      <font>
        <strike val="0"/>
        <outline val="0"/>
        <shadow val="0"/>
        <u val="none"/>
        <vertAlign val="baseline"/>
        <sz val="11"/>
        <color theme="1"/>
        <name val="Calibri"/>
        <scheme val="minor"/>
      </font>
      <numFmt numFmtId="30" formatCode="@"/>
      <alignment horizontal="left" vertical="center" textRotation="0" wrapText="0" indent="0" justifyLastLine="0" shrinkToFit="0" readingOrder="0"/>
      <protection locked="0" hidden="0"/>
    </dxf>
    <dxf>
      <protection locked="0" hidden="0"/>
    </dxf>
    <dxf>
      <protection locked="1" hidden="0"/>
    </dxf>
    <dxf>
      <protection locked="1"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font>
        <strike val="0"/>
        <outline val="0"/>
        <shadow val="0"/>
        <u val="none"/>
        <vertAlign val="baseline"/>
        <sz val="11"/>
        <color auto="1"/>
        <name val="Calibri"/>
        <scheme val="minor"/>
      </font>
      <numFmt numFmtId="169" formatCode="0.00000"/>
      <alignment horizontal="right" vertical="center" textRotation="0" wrapText="0" indent="0" justifyLastLine="0" shrinkToFit="0" readingOrder="0"/>
      <protection locked="1" hidden="1"/>
    </dxf>
    <dxf>
      <font>
        <b/>
        <i val="0"/>
        <strike val="0"/>
        <condense val="0"/>
        <extend val="0"/>
        <outline val="0"/>
        <shadow val="0"/>
        <u val="none"/>
        <vertAlign val="baseline"/>
        <sz val="11"/>
        <color theme="0"/>
        <name val="Calibri"/>
        <family val="2"/>
        <scheme val="minor"/>
      </font>
      <numFmt numFmtId="169" formatCode="0.00000"/>
      <fill>
        <patternFill patternType="solid">
          <fgColor theme="0" tint="-0.499984740745262"/>
          <bgColor theme="0" tint="-0.499984740745262"/>
        </patternFill>
      </fill>
      <protection locked="0" hidden="0"/>
    </dxf>
    <dxf>
      <font>
        <strike val="0"/>
        <outline val="0"/>
        <shadow val="0"/>
        <u val="none"/>
        <vertAlign val="baseline"/>
        <sz val="11"/>
        <color auto="1"/>
        <name val="Calibri"/>
        <scheme val="minor"/>
      </font>
      <numFmt numFmtId="169" formatCode="0.00000"/>
      <alignment horizontal="general" vertical="center" textRotation="0" wrapText="0" indent="0" justifyLastLine="0" shrinkToFit="0" readingOrder="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165" formatCode="#,##0.0000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2" formatCode="0.00"/>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0"/>
        <name val="Calibri"/>
        <family val="2"/>
        <scheme val="minor"/>
      </font>
      <numFmt numFmtId="35" formatCode="_-* #,##0.00_-;\-* #,##0.00_-;_-* &quot;-&quot;??_-;_-@_-"/>
      <fill>
        <patternFill patternType="solid">
          <fgColor theme="0" tint="-0.499984740745262"/>
          <bgColor theme="0" tint="-0.499984740745262"/>
        </patternFill>
      </fill>
      <alignment horizontal="general"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 formatCode="#,##0"/>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indexed="65"/>
        <name val="Calibri"/>
        <family val="2"/>
        <scheme val="none"/>
      </font>
      <fill>
        <patternFill patternType="solid">
          <fgColor indexed="23"/>
          <bgColor indexed="23"/>
        </patternFill>
      </fill>
      <protection locked="0" hidden="0"/>
    </dxf>
    <dxf>
      <numFmt numFmtId="30" formatCode="@"/>
      <alignment horizontal="general" vertical="center" textRotation="0" wrapText="0" indent="0" justifyLastLine="0" shrinkToFit="0" readingOrder="0"/>
      <border outline="0">
        <left/>
        <right style="thin">
          <color auto="1"/>
        </right>
        <top/>
        <bottom/>
      </border>
      <protection locked="0" hidden="0"/>
    </dxf>
    <dxf>
      <font>
        <b val="0"/>
        <i val="0"/>
        <strike val="0"/>
        <condense val="0"/>
        <extend val="0"/>
        <outline val="0"/>
        <shadow val="0"/>
        <u val="none"/>
        <vertAlign val="baseline"/>
        <sz val="11"/>
        <color indexed="65"/>
        <name val="Calibri"/>
        <family val="2"/>
        <scheme val="none"/>
      </font>
      <fill>
        <patternFill patternType="solid">
          <fgColor indexed="23"/>
          <bgColor indexed="23"/>
        </patternFill>
      </fill>
      <alignment horizontal="left" vertical="bottom" textRotation="0" wrapText="0" indent="0" justifyLastLine="0" shrinkToFit="0" readingOrder="0"/>
      <protection locked="0" hidden="0"/>
    </dxf>
    <dxf>
      <font>
        <strike val="0"/>
        <outline val="0"/>
        <shadow val="0"/>
        <u val="none"/>
        <vertAlign val="baseline"/>
        <sz val="11"/>
        <color theme="1"/>
        <name val="Calibri"/>
        <scheme val="minor"/>
      </font>
      <numFmt numFmtId="30" formatCode="@"/>
      <alignment horizontal="left" vertical="center" textRotation="0" wrapText="0" indent="0" justifyLastLine="0" shrinkToFit="0" readingOrder="0"/>
      <border outline="0">
        <left style="thin">
          <color auto="1"/>
        </left>
        <right style="thin">
          <color auto="1"/>
        </right>
        <top/>
        <bottom/>
      </border>
      <protection locked="0" hidden="0"/>
    </dxf>
    <dxf>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165" formatCode="#,##0.00000"/>
      <alignment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horizontal="center"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165" formatCode="#,##0.00000"/>
      <alignment horizontal="center"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4" formatCode="#,##0.00"/>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indexed="65"/>
        <name val="Calibri"/>
        <family val="2"/>
        <scheme val="none"/>
      </font>
      <fill>
        <patternFill patternType="solid">
          <fgColor indexed="23"/>
          <bgColor indexed="23"/>
        </patternFill>
      </fill>
      <protection locked="0" hidden="0"/>
    </dxf>
    <dxf>
      <numFmt numFmtId="30" formatCode="@"/>
      <alignment horizontal="general" vertical="center" textRotation="0" wrapText="0" indent="0" justifyLastLine="0" shrinkToFit="0" readingOrder="0"/>
      <border>
        <left style="thin">
          <color auto="1"/>
        </left>
        <right style="thin">
          <color auto="1"/>
        </right>
        <top/>
        <bottom/>
      </border>
      <protection locked="0" hidden="0"/>
    </dxf>
    <dxf>
      <font>
        <b val="0"/>
        <i val="0"/>
        <strike val="0"/>
        <condense val="0"/>
        <extend val="0"/>
        <outline val="0"/>
        <shadow val="0"/>
        <u val="none"/>
        <vertAlign val="baseline"/>
        <sz val="11"/>
        <color indexed="65"/>
        <name val="Calibri"/>
        <family val="2"/>
        <scheme val="none"/>
      </font>
      <fill>
        <patternFill patternType="solid">
          <fgColor indexed="23"/>
          <bgColor indexed="23"/>
        </patternFill>
      </fill>
      <protection locked="0" hidden="0"/>
    </dxf>
    <dxf>
      <numFmt numFmtId="30" formatCode="@"/>
      <alignment vertical="center" textRotation="0" wrapText="0" relativeIndent="0" shrinkToFit="0"/>
      <border>
        <left style="thin">
          <color auto="1"/>
        </left>
        <right style="thin">
          <color auto="1"/>
        </right>
        <top/>
        <bottom/>
        <vertical/>
      </border>
      <protection locked="0" hidden="0"/>
    </dxf>
    <dxf>
      <protection locked="0" hidden="0"/>
    </dxf>
    <dxf>
      <protection locked="1" hidden="0"/>
    </dxf>
    <dxf>
      <font>
        <b/>
        <i val="0"/>
        <strike val="0"/>
        <condense val="0"/>
        <extend val="0"/>
        <outline val="0"/>
        <shadow val="0"/>
        <u val="none"/>
        <vertAlign val="baseline"/>
        <sz val="11"/>
        <color theme="0"/>
        <name val="Calibri"/>
        <family val="2"/>
        <scheme val="minor"/>
      </font>
      <numFmt numFmtId="174" formatCode="#,##0.000"/>
      <fill>
        <patternFill patternType="solid">
          <fgColor theme="0" tint="-0.499984740745262"/>
          <bgColor theme="0" tint="-0.499984740745262"/>
        </patternFill>
      </fill>
    </dxf>
    <dxf>
      <numFmt numFmtId="165" formatCode="#,##0.00000"/>
      <alignment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horizontal="center"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165" formatCode="#,##0.00000"/>
      <alignment horizontal="center"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4" formatCode="#,##0.00"/>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horizontal="general" vertical="center" textRotation="0" wrapText="0" indent="0" justifyLastLine="0" shrinkToFit="0" readingOrder="0"/>
      <protection locked="0" hidden="0"/>
    </dxf>
    <dxf>
      <protection locked="1" hidden="0"/>
    </dxf>
    <dxf>
      <protection locked="0" hidden="0"/>
    </dxf>
    <dxf>
      <protection locked="1"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165" formatCode="#,##0.00000"/>
      <alignment horizontal="general" vertical="center" textRotation="0" wrapText="0" indent="0" justifyLastLine="0" shrinkToFit="0" readingOrder="0"/>
      <border diagonalUp="0" diagonalDown="0" outline="0">
        <left/>
        <right style="thin">
          <color indexed="64"/>
        </right>
        <top/>
        <bottom/>
      </border>
      <protection locked="1" hidden="1"/>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font>
        <b val="0"/>
        <i val="0"/>
        <strike val="0"/>
        <condense val="0"/>
        <extend val="0"/>
        <outline val="0"/>
        <shadow val="0"/>
        <u val="none"/>
        <vertAlign val="baseline"/>
        <sz val="11"/>
        <color auto="1"/>
        <name val="Calibri"/>
        <family val="2"/>
        <scheme val="minor"/>
      </font>
      <numFmt numFmtId="165" formatCode="#,##0.00000"/>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30" formatCode="@"/>
      <alignment vertical="center" textRotation="0" wrapText="0"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166" formatCode="#,##0.000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4" formatCode="#,##0.00"/>
      <alignment horizontal="center" vertical="center" textRotation="0" wrapText="0"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horizontal="left" vertical="center" textRotation="0" wrapText="1"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border diagonalUp="0" diagonalDown="0">
        <left style="thin">
          <color indexed="64"/>
        </left>
        <right/>
        <top/>
        <bottom/>
        <vertical/>
        <horizontal/>
      </border>
      <protection locked="0" hidden="0"/>
    </dxf>
    <dxf>
      <font>
        <b/>
        <family val="2"/>
      </font>
    </dxf>
    <dxf>
      <protection locked="0" hidden="0"/>
    </dxf>
    <dxf>
      <protection locked="1" hidden="0"/>
    </dxf>
    <dxf>
      <numFmt numFmtId="167" formatCode="0.000000"/>
      <protection locked="0" hidden="0"/>
    </dxf>
    <dxf>
      <protection locked="1" hidden="0"/>
    </dxf>
    <dxf>
      <protection locked="1" hidden="0"/>
    </dxf>
    <dxf>
      <protection locked="1" hidden="0"/>
    </dxf>
    <dxf>
      <protection locked="1"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165" formatCode="#,##0.00000"/>
      <alignment horizontal="general" vertical="center"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165" formatCode="#,##0.00000"/>
      <alignment horizontal="general" vertical="center"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165" formatCode="#,##0.00000"/>
      <alignment horizontal="general" vertical="center" textRotation="0" wrapText="0" indent="0" justifyLastLine="0" shrinkToFit="0" readingOrder="0"/>
      <protection locked="1" hidden="1"/>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165" formatCode="#,##0.00000"/>
      <alignment horizontal="general" vertical="center"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165" formatCode="#,##0.00000"/>
      <alignment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font>
        <i val="0"/>
        <family val="2"/>
      </font>
      <numFmt numFmtId="165" formatCode="#,##0.00000"/>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dxf>
    <dxf>
      <numFmt numFmtId="4" formatCode="#,##0.00"/>
      <alignment horizontal="center"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horizontal="left" vertical="center" textRotation="0" wrapText="1" relativeIndent="0" shrinkToFit="0"/>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dxf>
    <dxf>
      <numFmt numFmtId="30" formatCode="@"/>
      <alignment vertical="center" textRotation="0" wrapText="0" relativeIndent="0" shrinkToFit="0"/>
      <border diagonalUp="0" diagonalDown="0">
        <left style="thin">
          <color indexed="64"/>
        </left>
        <right/>
        <top/>
        <bottom/>
        <vertical/>
        <horizontal/>
      </border>
      <protection locked="0" hidden="0"/>
    </dxf>
    <dxf>
      <protection locked="1" hidden="0"/>
    </dxf>
    <dxf>
      <protection locked="1" hidden="0"/>
    </dxf>
    <dxf>
      <protection locked="1"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165" formatCode="#,##0.00000"/>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numFmt numFmtId="165" formatCode="#,##0.00000"/>
      <fill>
        <patternFill patternType="solid">
          <fgColor theme="0" tint="-0.499984740745262"/>
          <bgColor theme="0" tint="-0.499984740745262"/>
        </patternFill>
      </fill>
      <protection locked="0" hidden="0"/>
    </dxf>
    <dxf>
      <numFmt numFmtId="165" formatCode="#,##0.00000"/>
      <alignment horizontal="general" vertical="center" textRotation="0" wrapText="0" indent="0" justifyLastLine="0" shrinkToFit="0" readingOrder="0"/>
      <border diagonalUp="0" diagonalDown="0" outline="0">
        <left/>
        <right style="thin">
          <color indexed="64"/>
        </right>
        <top/>
        <bottom/>
      </border>
      <protection locked="1" hidden="1"/>
    </dxf>
    <dxf>
      <font>
        <b/>
        <i val="0"/>
        <strike val="0"/>
        <condense val="0"/>
        <extend val="0"/>
        <outline val="0"/>
        <shadow val="0"/>
        <u val="none"/>
        <vertAlign val="baseline"/>
        <sz val="11"/>
        <color theme="0"/>
        <name val="Calibri"/>
        <family val="2"/>
        <scheme val="minor"/>
      </font>
      <numFmt numFmtId="165" formatCode="#,##0.00000"/>
      <fill>
        <patternFill patternType="solid">
          <fgColor theme="0" tint="-0.499984740745262"/>
          <bgColor theme="0" tint="-0.499984740745262"/>
        </patternFill>
      </fill>
      <protection locked="0" hidden="0"/>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165" formatCode="#,##0.00000"/>
      <alignment vertical="center" textRotation="0" wrapText="0" relativeIndent="0" shrinkToFit="0"/>
      <protection locked="1" hidden="1"/>
    </dxf>
    <dxf>
      <font>
        <b/>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right" vertical="bottom" textRotation="0" wrapText="0" indent="0" justifyLastLine="0" shrinkToFit="0" readingOrder="0"/>
      <protection locked="0" hidden="0"/>
    </dxf>
    <dxf>
      <numFmt numFmtId="30" formatCode="@"/>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solid">
          <fgColor theme="0" tint="-0.499984740745262"/>
          <bgColor theme="0" tint="-0.499984740745262"/>
        </patternFill>
      </fill>
      <protection locked="0" hidden="0"/>
    </dxf>
    <dxf>
      <font>
        <strike val="0"/>
        <outline val="0"/>
        <shadow val="0"/>
        <u val="none"/>
        <vertAlign val="baseline"/>
        <sz val="11"/>
        <color auto="1"/>
        <name val="Calibri"/>
        <family val="2"/>
        <scheme val="minor"/>
      </font>
      <numFmt numFmtId="30" formatCode="@"/>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165" formatCode="#,##0.00000"/>
      <alignment horizontal="center" vertical="center" textRotation="0" wrapText="0" relativeIndent="0" shrinkToFit="0"/>
      <protection locked="1" hidden="1"/>
    </dxf>
    <dxf>
      <font>
        <b val="0"/>
        <i val="0"/>
        <strike val="0"/>
        <condense val="0"/>
        <extend val="0"/>
        <outline val="0"/>
        <shadow val="0"/>
        <u val="none"/>
        <vertAlign val="baseline"/>
        <sz val="11"/>
        <color theme="0"/>
        <name val="Calibri"/>
        <family val="2"/>
        <scheme val="minor"/>
      </font>
      <numFmt numFmtId="4" formatCode="#,##0.00"/>
      <fill>
        <patternFill patternType="solid">
          <fgColor theme="0" tint="-0.499984740745262"/>
          <bgColor theme="0" tint="-0.499984740745262"/>
        </patternFill>
      </fill>
      <protection locked="0" hidden="0"/>
    </dxf>
    <dxf>
      <numFmt numFmtId="4" formatCode="#,##0.00"/>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alignment horizontal="center" vertical="bottom" textRotation="0" wrapText="0" indent="0" justifyLastLine="0" shrinkToFit="0" readingOrder="0"/>
      <protection locked="0" hidden="0"/>
    </dxf>
    <dxf>
      <numFmt numFmtId="30" formatCode="@"/>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30" formatCode="@"/>
      <alignment vertical="center" textRotation="0" wrapText="0"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protection locked="0" hidden="0"/>
    </dxf>
    <dxf>
      <numFmt numFmtId="0" formatCode="General"/>
      <alignment horizontal="left" vertical="center" textRotation="0" wrapText="1" relativeIndent="0" shrinkToFit="0"/>
      <protection locked="0" hidden="0"/>
    </dxf>
    <dxf>
      <font>
        <b val="0"/>
        <i val="0"/>
        <strike val="0"/>
        <condense val="0"/>
        <extend val="0"/>
        <outline val="0"/>
        <shadow val="0"/>
        <u val="none"/>
        <vertAlign val="baseline"/>
        <sz val="11"/>
        <color theme="0"/>
        <name val="Calibri"/>
        <family val="2"/>
        <scheme val="minor"/>
      </font>
      <fill>
        <patternFill patternType="solid">
          <fgColor theme="0" tint="-0.499984740745262"/>
          <bgColor theme="0" tint="-0.499984740745262"/>
        </patternFill>
      </fill>
      <border diagonalUp="0" diagonalDown="0" outline="0">
        <left style="thin">
          <color auto="1"/>
        </left>
        <right/>
        <top/>
        <bottom/>
      </border>
      <protection locked="0" hidden="0"/>
    </dxf>
    <dxf>
      <numFmt numFmtId="30" formatCode="@"/>
      <alignment vertical="center" textRotation="0" wrapText="0" relativeIndent="0" shrinkToFit="0"/>
      <border diagonalUp="0" diagonalDown="0">
        <left style="thin">
          <color indexed="64"/>
        </left>
        <right/>
        <top/>
        <bottom/>
        <vertical/>
        <horizontal/>
      </border>
      <protection locked="0" hidden="0"/>
    </dxf>
    <dxf>
      <protection locked="0" hidden="0"/>
    </dxf>
    <dxf>
      <protection locked="0" hidden="0"/>
    </dxf>
    <dxf>
      <protection locked="1" hidden="0"/>
    </dxf>
    <dxf>
      <border>
        <left/>
        <right/>
        <top/>
        <bottom/>
        <vertical/>
        <horizontal/>
      </border>
    </dxf>
    <dxf>
      <border>
        <left/>
        <right/>
        <top/>
        <bottom/>
        <vertical/>
        <horizontal/>
      </border>
    </dxf>
    <dxf>
      <fill>
        <patternFill patternType="solid">
          <fgColor theme="0"/>
          <bgColor theme="0"/>
        </patternFill>
      </fill>
    </dxf>
    <dxf>
      <fill>
        <patternFill patternType="solid">
          <fgColor theme="2"/>
          <bgColor theme="2"/>
        </patternFill>
      </fill>
    </dxf>
    <dxf>
      <fill>
        <patternFill patternType="solid">
          <fgColor theme="8"/>
          <bgColor theme="8"/>
        </patternFill>
      </fill>
    </dxf>
    <dxf>
      <font>
        <b/>
        <i val="0"/>
        <color theme="0"/>
      </font>
      <fill>
        <patternFill patternType="solid">
          <fgColor theme="9"/>
          <bgColor theme="9"/>
        </patternFill>
      </fill>
    </dxf>
    <dxf>
      <border>
        <left style="thin">
          <color auto="1"/>
        </left>
        <right style="thin">
          <color auto="1"/>
        </right>
        <top style="thin">
          <color auto="1"/>
        </top>
        <bottom style="thin">
          <color auto="1"/>
        </bottom>
        <vertical/>
        <horizontal/>
      </border>
    </dxf>
  </dxfs>
  <tableStyles count="1" defaultTableStyle="TableStyleMedium2" defaultPivotStyle="PivotStyleLight16">
    <tableStyle name="BayCalcTab" pivot="0" count="7" xr9:uid="{00000000-0011-0000-FFFF-FFFF00000000}">
      <tableStyleElement type="wholeTable" dxfId="322"/>
      <tableStyleElement type="headerRow" dxfId="321"/>
      <tableStyleElement type="lastColumn" dxfId="320"/>
      <tableStyleElement type="firstRowStripe" dxfId="319"/>
      <tableStyleElement type="secondRowStripe" dxfId="318"/>
      <tableStyleElement type="firstColumnStripe" dxfId="317"/>
      <tableStyleElement type="secondColumnStripe" dxfId="3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Emissionen in CO2e</a:t>
            </a:r>
          </a:p>
        </c:rich>
      </c:tx>
      <c:overlay val="0"/>
      <c:spPr>
        <a:prstGeom prst="rect">
          <a:avLst/>
        </a:prstGeom>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Gesamtbilanz!$C$5</c:f>
              <c:strCache>
                <c:ptCount val="1"/>
                <c:pt idx="0">
                  <c:v>Scope 1</c:v>
                </c:pt>
              </c:strCache>
            </c:strRef>
          </c:tx>
          <c:spPr>
            <a:prstGeom prst="rect">
              <a:avLst/>
            </a:prstGeom>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Gesamtbilanz!$B$6:$B$19</c:f>
              <c:strCache>
                <c:ptCount val="13"/>
                <c:pt idx="0">
                  <c:v>Stationäre_Verbrennung</c:v>
                </c:pt>
                <c:pt idx="1">
                  <c:v>Mobile_Verbrennung</c:v>
                </c:pt>
                <c:pt idx="2">
                  <c:v>Flüchtige_Gase</c:v>
                </c:pt>
                <c:pt idx="3">
                  <c:v>Energie_Strom</c:v>
                </c:pt>
                <c:pt idx="4">
                  <c:v>Energie_Wärme_Kälte</c:v>
                </c:pt>
                <c:pt idx="5">
                  <c:v>bezogene Waren</c:v>
                </c:pt>
                <c:pt idx="6">
                  <c:v>Kapitalgüter</c:v>
                </c:pt>
                <c:pt idx="7">
                  <c:v>Pendeln_Mitarbeitende</c:v>
                </c:pt>
                <c:pt idx="8">
                  <c:v>Pendeln_Studierende</c:v>
                </c:pt>
                <c:pt idx="9">
                  <c:v>Dienstreisen</c:v>
                </c:pt>
                <c:pt idx="10">
                  <c:v>sonstige Mobilität</c:v>
                </c:pt>
                <c:pt idx="11">
                  <c:v>Abfall_und_Wasser</c:v>
                </c:pt>
                <c:pt idx="12">
                  <c:v>Summe</c:v>
                </c:pt>
              </c:strCache>
            </c:strRef>
          </c:cat>
          <c:val>
            <c:numRef>
              <c:f>Gesamtbilanz!$C$6:$C$19</c:f>
              <c:numCache>
                <c:formatCode>#,##0.00</c:formatCode>
                <c:ptCount val="14"/>
                <c:pt idx="0">
                  <c:v>0</c:v>
                </c:pt>
                <c:pt idx="1">
                  <c:v>0</c:v>
                </c:pt>
                <c:pt idx="2">
                  <c:v>0</c:v>
                </c:pt>
                <c:pt idx="12">
                  <c:v>0</c:v>
                </c:pt>
              </c:numCache>
            </c:numRef>
          </c:val>
          <c:extLst>
            <c:ext xmlns:c16="http://schemas.microsoft.com/office/drawing/2014/chart" uri="{C3380CC4-5D6E-409C-BE32-E72D297353CC}">
              <c16:uniqueId val="{00000000-9761-4905-A71A-B0B93A1E25B0}"/>
            </c:ext>
          </c:extLst>
        </c:ser>
        <c:ser>
          <c:idx val="1"/>
          <c:order val="1"/>
          <c:tx>
            <c:strRef>
              <c:f>Gesamtbilanz!$D$5</c:f>
              <c:strCache>
                <c:ptCount val="1"/>
                <c:pt idx="0">
                  <c:v>Scope 2</c:v>
                </c:pt>
              </c:strCache>
            </c:strRef>
          </c:tx>
          <c:spPr>
            <a:prstGeom prst="rect">
              <a:avLst/>
            </a:prstGeom>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Gesamtbilanz!$B$6:$B$19</c:f>
              <c:strCache>
                <c:ptCount val="13"/>
                <c:pt idx="0">
                  <c:v>Stationäre_Verbrennung</c:v>
                </c:pt>
                <c:pt idx="1">
                  <c:v>Mobile_Verbrennung</c:v>
                </c:pt>
                <c:pt idx="2">
                  <c:v>Flüchtige_Gase</c:v>
                </c:pt>
                <c:pt idx="3">
                  <c:v>Energie_Strom</c:v>
                </c:pt>
                <c:pt idx="4">
                  <c:v>Energie_Wärme_Kälte</c:v>
                </c:pt>
                <c:pt idx="5">
                  <c:v>bezogene Waren</c:v>
                </c:pt>
                <c:pt idx="6">
                  <c:v>Kapitalgüter</c:v>
                </c:pt>
                <c:pt idx="7">
                  <c:v>Pendeln_Mitarbeitende</c:v>
                </c:pt>
                <c:pt idx="8">
                  <c:v>Pendeln_Studierende</c:v>
                </c:pt>
                <c:pt idx="9">
                  <c:v>Dienstreisen</c:v>
                </c:pt>
                <c:pt idx="10">
                  <c:v>sonstige Mobilität</c:v>
                </c:pt>
                <c:pt idx="11">
                  <c:v>Abfall_und_Wasser</c:v>
                </c:pt>
                <c:pt idx="12">
                  <c:v>Summe</c:v>
                </c:pt>
              </c:strCache>
            </c:strRef>
          </c:cat>
          <c:val>
            <c:numRef>
              <c:f>Gesamtbilanz!$D$6:$D$19</c:f>
              <c:numCache>
                <c:formatCode>#,##0.00</c:formatCode>
                <c:ptCount val="14"/>
                <c:pt idx="3">
                  <c:v>0</c:v>
                </c:pt>
                <c:pt idx="4">
                  <c:v>0</c:v>
                </c:pt>
                <c:pt idx="12">
                  <c:v>0</c:v>
                </c:pt>
              </c:numCache>
            </c:numRef>
          </c:val>
          <c:extLst>
            <c:ext xmlns:c16="http://schemas.microsoft.com/office/drawing/2014/chart" uri="{C3380CC4-5D6E-409C-BE32-E72D297353CC}">
              <c16:uniqueId val="{00000001-9761-4905-A71A-B0B93A1E25B0}"/>
            </c:ext>
          </c:extLst>
        </c:ser>
        <c:ser>
          <c:idx val="2"/>
          <c:order val="2"/>
          <c:tx>
            <c:strRef>
              <c:f>Gesamtbilanz!$E$5</c:f>
              <c:strCache>
                <c:ptCount val="1"/>
                <c:pt idx="0">
                  <c:v>Scope 3</c:v>
                </c:pt>
              </c:strCache>
            </c:strRef>
          </c:tx>
          <c:spPr>
            <a:prstGeom prst="rect">
              <a:avLst/>
            </a:prstGeom>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Gesamtbilanz!$B$6:$B$19</c:f>
              <c:strCache>
                <c:ptCount val="13"/>
                <c:pt idx="0">
                  <c:v>Stationäre_Verbrennung</c:v>
                </c:pt>
                <c:pt idx="1">
                  <c:v>Mobile_Verbrennung</c:v>
                </c:pt>
                <c:pt idx="2">
                  <c:v>Flüchtige_Gase</c:v>
                </c:pt>
                <c:pt idx="3">
                  <c:v>Energie_Strom</c:v>
                </c:pt>
                <c:pt idx="4">
                  <c:v>Energie_Wärme_Kälte</c:v>
                </c:pt>
                <c:pt idx="5">
                  <c:v>bezogene Waren</c:v>
                </c:pt>
                <c:pt idx="6">
                  <c:v>Kapitalgüter</c:v>
                </c:pt>
                <c:pt idx="7">
                  <c:v>Pendeln_Mitarbeitende</c:v>
                </c:pt>
                <c:pt idx="8">
                  <c:v>Pendeln_Studierende</c:v>
                </c:pt>
                <c:pt idx="9">
                  <c:v>Dienstreisen</c:v>
                </c:pt>
                <c:pt idx="10">
                  <c:v>sonstige Mobilität</c:v>
                </c:pt>
                <c:pt idx="11">
                  <c:v>Abfall_und_Wasser</c:v>
                </c:pt>
                <c:pt idx="12">
                  <c:v>Summe</c:v>
                </c:pt>
              </c:strCache>
            </c:strRef>
          </c:cat>
          <c:val>
            <c:numRef>
              <c:f>Gesamtbilanz!$E$6:$E$19</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9761-4905-A71A-B0B93A1E25B0}"/>
            </c:ext>
          </c:extLst>
        </c:ser>
        <c:dLbls>
          <c:dLblPos val="ctr"/>
          <c:showLegendKey val="0"/>
          <c:showVal val="1"/>
          <c:showCatName val="0"/>
          <c:showSerName val="0"/>
          <c:showPercent val="0"/>
          <c:showBubbleSize val="0"/>
        </c:dLbls>
        <c:gapWidth val="150"/>
        <c:overlap val="100"/>
        <c:axId val="1271965568"/>
        <c:axId val="1271967232"/>
      </c:barChart>
      <c:catAx>
        <c:axId val="1271965568"/>
        <c:scaling>
          <c:orientation val="maxMin"/>
        </c:scaling>
        <c:delete val="0"/>
        <c:axPos val="l"/>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71967232"/>
        <c:crosses val="autoZero"/>
        <c:auto val="1"/>
        <c:lblAlgn val="ctr"/>
        <c:lblOffset val="100"/>
        <c:noMultiLvlLbl val="0"/>
      </c:catAx>
      <c:valAx>
        <c:axId val="1271967232"/>
        <c:scaling>
          <c:orientation val="minMax"/>
        </c:scaling>
        <c:delete val="0"/>
        <c:axPos val="t"/>
        <c:majorGridlines>
          <c:spPr>
            <a:prstGeom prst="rect">
              <a:avLst/>
            </a:prstGeom>
            <a:ln w="9525" cap="flat" cmpd="sng" algn="ctr">
              <a:solidFill>
                <a:schemeClr val="tx1">
                  <a:lumMod val="15000"/>
                  <a:lumOff val="85000"/>
                </a:schemeClr>
              </a:solidFill>
              <a:round/>
            </a:ln>
            <a:effectLst/>
          </c:spPr>
        </c:majorGridlines>
        <c:numFmt formatCode="#,##0" sourceLinked="0"/>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71965568"/>
        <c:crosses val="autoZero"/>
        <c:crossBetween val="between"/>
      </c:valAx>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prstGeom prst="rect">
          <a:avLst/>
        </a:prstGeom>
        <a:noFill/>
        <a:ln>
          <a:noFill/>
          <a:round/>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8467399999999998"/>
          <c:y val="0.199491"/>
          <c:w val="0.40287499999999998"/>
          <c:h val="0.671458"/>
        </c:manualLayout>
      </c:layout>
      <c:pieChart>
        <c:varyColors val="1"/>
        <c:ser>
          <c:idx val="0"/>
          <c:order val="0"/>
          <c:tx>
            <c:strRef>
              <c:f>Gesamtbilanz!$B$54</c:f>
              <c:strCache>
                <c:ptCount val="1"/>
                <c:pt idx="0">
                  <c:v>Gesamtemissionen (in t CO2e)</c:v>
                </c:pt>
              </c:strCache>
            </c:strRef>
          </c:tx>
          <c:dPt>
            <c:idx val="0"/>
            <c:bubble3D val="0"/>
            <c:spPr bwMode="auto">
              <a:prstGeom prst="rect">
                <a:avLst/>
              </a:prstGeom>
              <a:solidFill>
                <a:srgbClr val="2596C4"/>
              </a:solidFill>
              <a:ln w="19050">
                <a:solidFill>
                  <a:schemeClr val="lt1"/>
                </a:solidFill>
              </a:ln>
              <a:effectLst/>
            </c:spPr>
            <c:extLst>
              <c:ext xmlns:c16="http://schemas.microsoft.com/office/drawing/2014/chart" uri="{C3380CC4-5D6E-409C-BE32-E72D297353CC}">
                <c16:uniqueId val="{00000001-9085-4680-99DB-2C56FAE0E62A}"/>
              </c:ext>
            </c:extLst>
          </c:dPt>
          <c:dPt>
            <c:idx val="1"/>
            <c:bubble3D val="0"/>
            <c:spPr bwMode="auto">
              <a:prstGeom prst="rect">
                <a:avLst/>
              </a:prstGeom>
              <a:solidFill>
                <a:srgbClr val="7AB800"/>
              </a:solidFill>
              <a:ln w="19050">
                <a:solidFill>
                  <a:schemeClr val="lt1"/>
                </a:solidFill>
              </a:ln>
              <a:effectLst/>
            </c:spPr>
            <c:extLst>
              <c:ext xmlns:c16="http://schemas.microsoft.com/office/drawing/2014/chart" uri="{C3380CC4-5D6E-409C-BE32-E72D297353CC}">
                <c16:uniqueId val="{00000003-9085-4680-99DB-2C56FAE0E62A}"/>
              </c:ext>
            </c:extLst>
          </c:dPt>
          <c:dPt>
            <c:idx val="2"/>
            <c:bubble3D val="0"/>
            <c:spPr bwMode="auto">
              <a:prstGeom prst="rect">
                <a:avLst/>
              </a:prstGeom>
              <a:solidFill>
                <a:schemeClr val="bg2">
                  <a:lumMod val="90000"/>
                </a:schemeClr>
              </a:solidFill>
              <a:ln w="19050">
                <a:solidFill>
                  <a:schemeClr val="lt1"/>
                </a:solidFill>
              </a:ln>
              <a:effectLst/>
            </c:spPr>
            <c:extLst>
              <c:ext xmlns:c16="http://schemas.microsoft.com/office/drawing/2014/chart" uri="{C3380CC4-5D6E-409C-BE32-E72D297353CC}">
                <c16:uniqueId val="{00000005-9085-4680-99DB-2C56FAE0E62A}"/>
              </c:ext>
            </c:extLst>
          </c:dPt>
          <c:dLbls>
            <c:dLbl>
              <c:idx val="0"/>
              <c:numFmt formatCode="0.0%" sourceLinked="0"/>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9085-4680-99DB-2C56FAE0E62A}"/>
                </c:ext>
              </c:extLst>
            </c:dLbl>
            <c:dLbl>
              <c:idx val="1"/>
              <c:numFmt formatCode="0.0%" sourceLinked="0"/>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3-9085-4680-99DB-2C56FAE0E62A}"/>
                </c:ext>
              </c:extLst>
            </c:dLbl>
            <c:dLbl>
              <c:idx val="2"/>
              <c:numFmt formatCode="0.0%" sourceLinked="0"/>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9085-4680-99DB-2C56FAE0E62A}"/>
                </c:ext>
              </c:extLst>
            </c:dLbl>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Gesamtbilanz!$C$53:$E$53</c:f>
              <c:strCache>
                <c:ptCount val="3"/>
                <c:pt idx="0">
                  <c:v>Scope 1</c:v>
                </c:pt>
                <c:pt idx="1">
                  <c:v>Scope 2</c:v>
                </c:pt>
                <c:pt idx="2">
                  <c:v>Scope 3</c:v>
                </c:pt>
              </c:strCache>
            </c:strRef>
          </c:cat>
          <c:val>
            <c:numRef>
              <c:f>Gesamtbilanz!$C$54:$E$54</c:f>
              <c:numCache>
                <c:formatCode>#,##0.00</c:formatCode>
                <c:ptCount val="3"/>
                <c:pt idx="0">
                  <c:v>0</c:v>
                </c:pt>
                <c:pt idx="1">
                  <c:v>0</c:v>
                </c:pt>
                <c:pt idx="2">
                  <c:v>0</c:v>
                </c:pt>
              </c:numCache>
            </c:numRef>
          </c:val>
          <c:extLst>
            <c:ext xmlns:c16="http://schemas.microsoft.com/office/drawing/2014/chart" uri="{C3380CC4-5D6E-409C-BE32-E72D297353CC}">
              <c16:uniqueId val="{00000006-9085-4680-99DB-2C56FAE0E62A}"/>
            </c:ext>
          </c:extLst>
        </c:ser>
        <c:dLbls>
          <c:showLegendKey val="0"/>
          <c:showVal val="0"/>
          <c:showCatName val="0"/>
          <c:showSerName val="0"/>
          <c:showPercent val="0"/>
          <c:showBubbleSize val="0"/>
          <c:showLeaderLines val="0"/>
        </c:dLbls>
        <c:firstSliceAng val="0"/>
      </c:pieChart>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12700"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r>
              <a:rPr lang="en-US"/>
              <a:t>Emissionen in CO2e</a:t>
            </a:r>
          </a:p>
        </c:rich>
      </c:tx>
      <c:overlay val="0"/>
      <c:spPr>
        <a:prstGeom prst="rect">
          <a:avLst/>
        </a:prstGeom>
        <a:noFill/>
        <a:ln>
          <a:noFill/>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Kernbilanz!$C$5</c:f>
              <c:strCache>
                <c:ptCount val="1"/>
                <c:pt idx="0">
                  <c:v>Scope 1</c:v>
                </c:pt>
              </c:strCache>
            </c:strRef>
          </c:tx>
          <c:spPr>
            <a:prstGeom prst="rect">
              <a:avLst/>
            </a:prstGeom>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bwMode="auto">
                    <a:ln w="9525" cap="flat" cmpd="sng" algn="ctr">
                      <a:solidFill>
                        <a:schemeClr val="tx1">
                          <a:lumMod val="35000"/>
                          <a:lumOff val="65000"/>
                        </a:schemeClr>
                      </a:solidFill>
                      <a:round/>
                    </a:ln>
                    <a:effectLst/>
                  </c:spPr>
                </c15:leaderLines>
              </c:ext>
            </c:extLst>
          </c:dLbls>
          <c:cat>
            <c:strRef>
              <c:f>Kernbilanz!$B$6:$B$16</c:f>
              <c:strCache>
                <c:ptCount val="10"/>
                <c:pt idx="0">
                  <c:v>Stationäre_Verbrennung</c:v>
                </c:pt>
                <c:pt idx="1">
                  <c:v>Mobile_Verbrennung</c:v>
                </c:pt>
                <c:pt idx="2">
                  <c:v>Flüchtige_Gase</c:v>
                </c:pt>
                <c:pt idx="3">
                  <c:v>Energie_Strom</c:v>
                </c:pt>
                <c:pt idx="4">
                  <c:v>Energie_Wärme_Kälte</c:v>
                </c:pt>
                <c:pt idx="5">
                  <c:v>IT-Ausstattung</c:v>
                </c:pt>
                <c:pt idx="6">
                  <c:v>Dienstreisen - Flugemissionen</c:v>
                </c:pt>
                <c:pt idx="7">
                  <c:v>Papier</c:v>
                </c:pt>
                <c:pt idx="8">
                  <c:v>Abfall_und_Wasser</c:v>
                </c:pt>
                <c:pt idx="9">
                  <c:v>Summe</c:v>
                </c:pt>
              </c:strCache>
            </c:strRef>
          </c:cat>
          <c:val>
            <c:numRef>
              <c:f>Kernbilanz!$C$6:$C$16</c:f>
              <c:numCache>
                <c:formatCode>#,##0.00</c:formatCode>
                <c:ptCount val="11"/>
                <c:pt idx="0">
                  <c:v>0</c:v>
                </c:pt>
                <c:pt idx="1">
                  <c:v>0</c:v>
                </c:pt>
                <c:pt idx="2">
                  <c:v>0</c:v>
                </c:pt>
                <c:pt idx="9">
                  <c:v>0</c:v>
                </c:pt>
              </c:numCache>
            </c:numRef>
          </c:val>
          <c:extLst>
            <c:ext xmlns:c16="http://schemas.microsoft.com/office/drawing/2014/chart" uri="{C3380CC4-5D6E-409C-BE32-E72D297353CC}">
              <c16:uniqueId val="{00000000-11C0-4102-B141-E4D07084C869}"/>
            </c:ext>
          </c:extLst>
        </c:ser>
        <c:ser>
          <c:idx val="1"/>
          <c:order val="1"/>
          <c:tx>
            <c:strRef>
              <c:f>Kernbilanz!$D$5</c:f>
              <c:strCache>
                <c:ptCount val="1"/>
                <c:pt idx="0">
                  <c:v>Scope 2</c:v>
                </c:pt>
              </c:strCache>
            </c:strRef>
          </c:tx>
          <c:spPr>
            <a:prstGeom prst="rect">
              <a:avLst/>
            </a:prstGeom>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bwMode="auto">
                    <a:ln w="9525" cap="flat" cmpd="sng" algn="ctr">
                      <a:solidFill>
                        <a:schemeClr val="tx1">
                          <a:lumMod val="35000"/>
                          <a:lumOff val="65000"/>
                        </a:schemeClr>
                      </a:solidFill>
                      <a:round/>
                    </a:ln>
                    <a:effectLst/>
                  </c:spPr>
                </c15:leaderLines>
              </c:ext>
            </c:extLst>
          </c:dLbls>
          <c:cat>
            <c:strRef>
              <c:f>Kernbilanz!$B$6:$B$16</c:f>
              <c:strCache>
                <c:ptCount val="10"/>
                <c:pt idx="0">
                  <c:v>Stationäre_Verbrennung</c:v>
                </c:pt>
                <c:pt idx="1">
                  <c:v>Mobile_Verbrennung</c:v>
                </c:pt>
                <c:pt idx="2">
                  <c:v>Flüchtige_Gase</c:v>
                </c:pt>
                <c:pt idx="3">
                  <c:v>Energie_Strom</c:v>
                </c:pt>
                <c:pt idx="4">
                  <c:v>Energie_Wärme_Kälte</c:v>
                </c:pt>
                <c:pt idx="5">
                  <c:v>IT-Ausstattung</c:v>
                </c:pt>
                <c:pt idx="6">
                  <c:v>Dienstreisen - Flugemissionen</c:v>
                </c:pt>
                <c:pt idx="7">
                  <c:v>Papier</c:v>
                </c:pt>
                <c:pt idx="8">
                  <c:v>Abfall_und_Wasser</c:v>
                </c:pt>
                <c:pt idx="9">
                  <c:v>Summe</c:v>
                </c:pt>
              </c:strCache>
            </c:strRef>
          </c:cat>
          <c:val>
            <c:numRef>
              <c:f>Kernbilanz!$D$6:$D$16</c:f>
              <c:numCache>
                <c:formatCode>#,##0.00</c:formatCode>
                <c:ptCount val="11"/>
                <c:pt idx="3">
                  <c:v>0</c:v>
                </c:pt>
                <c:pt idx="4">
                  <c:v>0</c:v>
                </c:pt>
                <c:pt idx="9">
                  <c:v>0</c:v>
                </c:pt>
              </c:numCache>
            </c:numRef>
          </c:val>
          <c:extLst>
            <c:ext xmlns:c16="http://schemas.microsoft.com/office/drawing/2014/chart" uri="{C3380CC4-5D6E-409C-BE32-E72D297353CC}">
              <c16:uniqueId val="{00000001-11C0-4102-B141-E4D07084C869}"/>
            </c:ext>
          </c:extLst>
        </c:ser>
        <c:ser>
          <c:idx val="2"/>
          <c:order val="2"/>
          <c:tx>
            <c:strRef>
              <c:f>Kernbilanz!$E$5</c:f>
              <c:strCache>
                <c:ptCount val="1"/>
                <c:pt idx="0">
                  <c:v>Scope 3</c:v>
                </c:pt>
              </c:strCache>
            </c:strRef>
          </c:tx>
          <c:spPr>
            <a:prstGeom prst="rect">
              <a:avLst/>
            </a:prstGeom>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bwMode="auto">
                    <a:ln w="9525" cap="flat" cmpd="sng" algn="ctr">
                      <a:solidFill>
                        <a:schemeClr val="tx1">
                          <a:lumMod val="35000"/>
                          <a:lumOff val="65000"/>
                        </a:schemeClr>
                      </a:solidFill>
                      <a:round/>
                    </a:ln>
                    <a:effectLst/>
                  </c:spPr>
                </c15:leaderLines>
              </c:ext>
            </c:extLst>
          </c:dLbls>
          <c:cat>
            <c:strRef>
              <c:f>Kernbilanz!$B$6:$B$16</c:f>
              <c:strCache>
                <c:ptCount val="10"/>
                <c:pt idx="0">
                  <c:v>Stationäre_Verbrennung</c:v>
                </c:pt>
                <c:pt idx="1">
                  <c:v>Mobile_Verbrennung</c:v>
                </c:pt>
                <c:pt idx="2">
                  <c:v>Flüchtige_Gase</c:v>
                </c:pt>
                <c:pt idx="3">
                  <c:v>Energie_Strom</c:v>
                </c:pt>
                <c:pt idx="4">
                  <c:v>Energie_Wärme_Kälte</c:v>
                </c:pt>
                <c:pt idx="5">
                  <c:v>IT-Ausstattung</c:v>
                </c:pt>
                <c:pt idx="6">
                  <c:v>Dienstreisen - Flugemissionen</c:v>
                </c:pt>
                <c:pt idx="7">
                  <c:v>Papier</c:v>
                </c:pt>
                <c:pt idx="8">
                  <c:v>Abfall_und_Wasser</c:v>
                </c:pt>
                <c:pt idx="9">
                  <c:v>Summe</c:v>
                </c:pt>
              </c:strCache>
            </c:strRef>
          </c:cat>
          <c:val>
            <c:numRef>
              <c:f>Kernbilanz!$E$6:$E$16</c:f>
              <c:numCache>
                <c:formatCode>#,##0.00</c:formatCode>
                <c:ptCount val="11"/>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1C0-4102-B141-E4D07084C869}"/>
            </c:ext>
          </c:extLst>
        </c:ser>
        <c:dLbls>
          <c:dLblPos val="ctr"/>
          <c:showLegendKey val="0"/>
          <c:showVal val="1"/>
          <c:showCatName val="0"/>
          <c:showSerName val="0"/>
          <c:showPercent val="0"/>
          <c:showBubbleSize val="0"/>
        </c:dLbls>
        <c:gapWidth val="150"/>
        <c:overlap val="100"/>
        <c:axId val="1271965568"/>
        <c:axId val="1271967232"/>
      </c:barChart>
      <c:catAx>
        <c:axId val="1271965568"/>
        <c:scaling>
          <c:orientation val="maxMin"/>
        </c:scaling>
        <c:delete val="0"/>
        <c:axPos val="l"/>
        <c:numFmt formatCode="General" sourceLinked="1"/>
        <c:majorTickMark val="none"/>
        <c:minorTickMark val="none"/>
        <c:tickLblPos val="nextTo"/>
        <c:spPr bwMode="auto">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de-DE"/>
          </a:p>
        </c:txPr>
        <c:crossAx val="1271967232"/>
        <c:crosses val="autoZero"/>
        <c:auto val="1"/>
        <c:lblAlgn val="ctr"/>
        <c:lblOffset val="100"/>
        <c:noMultiLvlLbl val="0"/>
      </c:catAx>
      <c:valAx>
        <c:axId val="1271967232"/>
        <c:scaling>
          <c:orientation val="minMax"/>
        </c:scaling>
        <c:delete val="0"/>
        <c:axPos val="t"/>
        <c:majorGridlines>
          <c:spPr bwMode="auto">
            <a:prstGeom prst="rect">
              <a:avLst/>
            </a:prstGeom>
            <a:ln w="9525" cap="flat" cmpd="sng" algn="ctr">
              <a:solidFill>
                <a:schemeClr val="tx1">
                  <a:lumMod val="15000"/>
                  <a:lumOff val="85000"/>
                </a:schemeClr>
              </a:solidFill>
              <a:round/>
            </a:ln>
            <a:effectLst/>
          </c:spPr>
        </c:majorGridlines>
        <c:numFmt formatCode="#,##0" sourceLinked="0"/>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de-DE"/>
          </a:p>
        </c:txPr>
        <c:crossAx val="1271965568"/>
        <c:crosses val="autoZero"/>
        <c:crossBetween val="between"/>
      </c:valAx>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de-DE"/>
        </a:p>
      </c:txPr>
    </c:legend>
    <c:plotVisOnly val="1"/>
    <c:dispBlanksAs val="gap"/>
    <c:showDLblsOverMax val="0"/>
  </c:chart>
  <c:spPr bwMode="auto">
    <a:xfrm>
      <a:off x="0" y="0"/>
      <a:ext cx="0" cy="0"/>
    </a:xfrm>
    <a:prstGeom prst="rect">
      <a:avLst/>
    </a:prstGeom>
    <a:solidFill>
      <a:schemeClr val="bg1"/>
    </a:solidFill>
    <a:ln w="12700"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prstGeom prst="rect">
          <a:avLst/>
        </a:prstGeom>
        <a:noFill/>
        <a:ln>
          <a:noFill/>
          <a:round/>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8467399999999998"/>
          <c:y val="0.199491"/>
          <c:w val="0.40287499999999998"/>
          <c:h val="0.671458"/>
        </c:manualLayout>
      </c:layout>
      <c:pieChart>
        <c:varyColors val="1"/>
        <c:ser>
          <c:idx val="0"/>
          <c:order val="0"/>
          <c:tx>
            <c:strRef>
              <c:f>Kernbilanz!$B$51</c:f>
              <c:strCache>
                <c:ptCount val="1"/>
                <c:pt idx="0">
                  <c:v>Gesamtemissionen (in t CO2e)</c:v>
                </c:pt>
              </c:strCache>
            </c:strRef>
          </c:tx>
          <c:dPt>
            <c:idx val="0"/>
            <c:bubble3D val="0"/>
            <c:spPr bwMode="auto">
              <a:prstGeom prst="rect">
                <a:avLst/>
              </a:prstGeom>
              <a:solidFill>
                <a:srgbClr val="2596C4"/>
              </a:solidFill>
              <a:ln w="19050">
                <a:solidFill>
                  <a:schemeClr val="lt1"/>
                </a:solidFill>
              </a:ln>
              <a:effectLst/>
            </c:spPr>
            <c:extLst>
              <c:ext xmlns:c16="http://schemas.microsoft.com/office/drawing/2014/chart" uri="{C3380CC4-5D6E-409C-BE32-E72D297353CC}">
                <c16:uniqueId val="{00000001-BEA3-4B8B-9A4F-5D351CB4F3B8}"/>
              </c:ext>
            </c:extLst>
          </c:dPt>
          <c:dPt>
            <c:idx val="1"/>
            <c:bubble3D val="0"/>
            <c:spPr bwMode="auto">
              <a:prstGeom prst="rect">
                <a:avLst/>
              </a:prstGeom>
              <a:solidFill>
                <a:srgbClr val="7AB800"/>
              </a:solidFill>
              <a:ln w="19050">
                <a:solidFill>
                  <a:schemeClr val="lt1"/>
                </a:solidFill>
              </a:ln>
              <a:effectLst/>
            </c:spPr>
            <c:extLst>
              <c:ext xmlns:c16="http://schemas.microsoft.com/office/drawing/2014/chart" uri="{C3380CC4-5D6E-409C-BE32-E72D297353CC}">
                <c16:uniqueId val="{00000003-BEA3-4B8B-9A4F-5D351CB4F3B8}"/>
              </c:ext>
            </c:extLst>
          </c:dPt>
          <c:dPt>
            <c:idx val="2"/>
            <c:bubble3D val="0"/>
            <c:spPr bwMode="auto">
              <a:prstGeom prst="rect">
                <a:avLst/>
              </a:prstGeom>
              <a:solidFill>
                <a:schemeClr val="bg2">
                  <a:lumMod val="90000"/>
                </a:schemeClr>
              </a:solidFill>
              <a:ln w="19050">
                <a:solidFill>
                  <a:schemeClr val="lt1"/>
                </a:solidFill>
              </a:ln>
              <a:effectLst/>
            </c:spPr>
            <c:extLst>
              <c:ext xmlns:c16="http://schemas.microsoft.com/office/drawing/2014/chart" uri="{C3380CC4-5D6E-409C-BE32-E72D297353CC}">
                <c16:uniqueId val="{00000005-BEA3-4B8B-9A4F-5D351CB4F3B8}"/>
              </c:ext>
            </c:extLst>
          </c:dPt>
          <c:dLbls>
            <c:dLbl>
              <c:idx val="0"/>
              <c:numFmt formatCode="0.0%" sourceLinked="0"/>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BEA3-4B8B-9A4F-5D351CB4F3B8}"/>
                </c:ext>
              </c:extLst>
            </c:dLbl>
            <c:dLbl>
              <c:idx val="1"/>
              <c:numFmt formatCode="0.0%" sourceLinked="0"/>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3-BEA3-4B8B-9A4F-5D351CB4F3B8}"/>
                </c:ext>
              </c:extLst>
            </c:dLbl>
            <c:dLbl>
              <c:idx val="2"/>
              <c:numFmt formatCode="0.0%" sourceLinked="0"/>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BEA3-4B8B-9A4F-5D351CB4F3B8}"/>
                </c:ext>
              </c:extLst>
            </c:dLbl>
            <c:spPr bwMode="auto">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1050" b="1" i="0" u="none" strike="noStrike" baseline="0">
                    <a:solidFill>
                      <a:schemeClr val="dk1">
                        <a:lumMod val="65000"/>
                        <a:lumOff val="35000"/>
                      </a:schemeClr>
                    </a:solidFill>
                    <a:latin typeface="+mn-lt"/>
                    <a:ea typeface="+mn-ea"/>
                    <a:cs typeface="+mn-cs"/>
                  </a:defRPr>
                </a:pPr>
                <a:endParaRPr lang="de-DE"/>
              </a:p>
            </c:txPr>
            <c:dLblPos val="outEnd"/>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Kernbilanz!$C$50:$E$50</c:f>
              <c:strCache>
                <c:ptCount val="3"/>
                <c:pt idx="0">
                  <c:v>Scope 1</c:v>
                </c:pt>
                <c:pt idx="1">
                  <c:v>Scope 2</c:v>
                </c:pt>
                <c:pt idx="2">
                  <c:v>Scope 3</c:v>
                </c:pt>
              </c:strCache>
            </c:strRef>
          </c:cat>
          <c:val>
            <c:numRef>
              <c:f>Kernbilanz!$C$51:$E$51</c:f>
              <c:numCache>
                <c:formatCode>#,##0.00</c:formatCode>
                <c:ptCount val="3"/>
                <c:pt idx="0">
                  <c:v>0</c:v>
                </c:pt>
                <c:pt idx="1">
                  <c:v>0</c:v>
                </c:pt>
                <c:pt idx="2">
                  <c:v>0</c:v>
                </c:pt>
              </c:numCache>
            </c:numRef>
          </c:val>
          <c:extLst>
            <c:ext xmlns:c16="http://schemas.microsoft.com/office/drawing/2014/chart" uri="{C3380CC4-5D6E-409C-BE32-E72D297353CC}">
              <c16:uniqueId val="{00000006-BEA3-4B8B-9A4F-5D351CB4F3B8}"/>
            </c:ext>
          </c:extLst>
        </c:ser>
        <c:dLbls>
          <c:showLegendKey val="0"/>
          <c:showVal val="0"/>
          <c:showCatName val="0"/>
          <c:showSerName val="0"/>
          <c:showPercent val="0"/>
          <c:showBubbleSize val="0"/>
          <c:showLeaderLines val="0"/>
        </c:dLbls>
        <c:firstSliceAng val="0"/>
      </c:pieChart>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12700"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bwMode="auto">
      <a:prstGeom prst="rect">
        <a:avLst/>
      </a:prstGeom>
      <a:ln w="19050">
        <a:solidFill>
          <a:schemeClr val="lt1"/>
        </a:solidFill>
      </a:ln>
    </cs:spPr>
  </cs:dataPoint>
  <cs:dataPoint3D>
    <cs:lnRef idx="0"/>
    <cs:fillRef idx="1">
      <cs:styleClr val="auto"/>
    </cs:fillRef>
    <cs:effectRef idx="0"/>
    <cs:fontRef idx="minor">
      <a:schemeClr val="tx1"/>
    </cs:fontRef>
    <cs:spPr bwMode="auto">
      <a:prstGeom prst="rect">
        <a:avLst/>
      </a:prstGeom>
      <a:ln w="25400">
        <a:solidFill>
          <a:schemeClr val="lt1"/>
        </a:solidFill>
      </a:ln>
    </cs:spPr>
  </cs:dataPoint3D>
  <cs:dataPointLine>
    <cs:lnRef idx="0">
      <cs:styleClr val="auto"/>
    </cs:lnRef>
    <cs:fillRef idx="0"/>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0"/>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1"/>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bwMode="auto">
      <a:prstGeom prst="rect">
        <a:avLst/>
      </a:prstGeom>
      <a:ln w="19050">
        <a:solidFill>
          <a:schemeClr val="lt1"/>
        </a:solidFill>
      </a:ln>
    </cs:spPr>
  </cs:dataPoint>
  <cs:dataPoint3D>
    <cs:lnRef idx="0"/>
    <cs:fillRef idx="1">
      <cs:styleClr val="auto"/>
    </cs:fillRef>
    <cs:effectRef idx="0"/>
    <cs:fontRef idx="minor">
      <a:schemeClr val="tx1"/>
    </cs:fontRef>
    <cs:spPr bwMode="auto">
      <a:prstGeom prst="rect">
        <a:avLst/>
      </a:prstGeom>
      <a:ln w="25400">
        <a:solidFill>
          <a:schemeClr val="lt1"/>
        </a:solidFill>
      </a:ln>
    </cs:spPr>
  </cs:dataPoint3D>
  <cs:dataPointLine>
    <cs:lnRef idx="0">
      <cs:styleClr val="auto"/>
    </cs:lnRef>
    <cs:fillRef idx="0"/>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0"/>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246150</xdr:colOff>
      <xdr:row>3</xdr:row>
      <xdr:rowOff>124913</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tretch/>
      </xdr:blipFill>
      <xdr:spPr bwMode="auto">
        <a:xfrm>
          <a:off x="0" y="0"/>
          <a:ext cx="1016712" cy="105600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1089025</xdr:colOff>
      <xdr:row>19</xdr:row>
      <xdr:rowOff>129115</xdr:rowOff>
    </xdr:from>
    <xdr:to>
      <xdr:col>8</xdr:col>
      <xdr:colOff>587374</xdr:colOff>
      <xdr:row>47</xdr:row>
      <xdr:rowOff>88634</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56</xdr:row>
      <xdr:rowOff>68580</xdr:rowOff>
    </xdr:from>
    <xdr:to>
      <xdr:col>6</xdr:col>
      <xdr:colOff>0</xdr:colOff>
      <xdr:row>79</xdr:row>
      <xdr:rowOff>0</xdr:rowOff>
    </xdr:to>
    <xdr:graphicFrame macro="">
      <xdr:nvGraphicFramePr>
        <xdr:cNvPr id="3" name="Diagram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0</xdr:colOff>
      <xdr:row>0</xdr:row>
      <xdr:rowOff>878017</xdr:rowOff>
    </xdr:to>
    <xdr:pic>
      <xdr:nvPicPr>
        <xdr:cNvPr id="10" name="Grafik 9">
          <a:extLst>
            <a:ext uri="{FF2B5EF4-FFF2-40B4-BE49-F238E27FC236}">
              <a16:creationId xmlns:a16="http://schemas.microsoft.com/office/drawing/2014/main" id="{D0BA3A7A-5BF3-4BB1-84BB-F4490F5CBDE5}"/>
            </a:ext>
          </a:extLst>
        </xdr:cNvPr>
        <xdr:cNvPicPr>
          <a:picLocks noChangeAspect="1" noChangeArrowheads="1"/>
        </xdr:cNvPicPr>
      </xdr:nvPicPr>
      <xdr:blipFill>
        <a:blip xmlns:r="http://schemas.openxmlformats.org/officeDocument/2006/relationships" r:embed="rId3"/>
        <a:stretch/>
      </xdr:blipFill>
      <xdr:spPr bwMode="auto">
        <a:xfrm>
          <a:off x="0" y="0"/>
          <a:ext cx="0" cy="878017"/>
        </a:xfrm>
        <a:prstGeom prst="rect">
          <a:avLst/>
        </a:prstGeom>
        <a:noFill/>
      </xdr:spPr>
    </xdr:pic>
    <xdr:clientData/>
  </xdr:twoCellAnchor>
  <xdr:twoCellAnchor editAs="oneCell">
    <xdr:from>
      <xdr:col>0</xdr:col>
      <xdr:colOff>0</xdr:colOff>
      <xdr:row>0</xdr:row>
      <xdr:rowOff>71437</xdr:rowOff>
    </xdr:from>
    <xdr:to>
      <xdr:col>1</xdr:col>
      <xdr:colOff>273842</xdr:colOff>
      <xdr:row>2</xdr:row>
      <xdr:rowOff>12456</xdr:rowOff>
    </xdr:to>
    <xdr:pic>
      <xdr:nvPicPr>
        <xdr:cNvPr id="11" name="Grafik 10">
          <a:extLst>
            <a:ext uri="{FF2B5EF4-FFF2-40B4-BE49-F238E27FC236}">
              <a16:creationId xmlns:a16="http://schemas.microsoft.com/office/drawing/2014/main" id="{07D0138E-E454-4DEA-9586-55D0C5826EDC}"/>
            </a:ext>
          </a:extLst>
        </xdr:cNvPr>
        <xdr:cNvPicPr>
          <a:picLocks noChangeAspect="1" noChangeArrowheads="1"/>
        </xdr:cNvPicPr>
      </xdr:nvPicPr>
      <xdr:blipFill>
        <a:blip xmlns:r="http://schemas.openxmlformats.org/officeDocument/2006/relationships" r:embed="rId3"/>
        <a:stretch/>
      </xdr:blipFill>
      <xdr:spPr bwMode="auto">
        <a:xfrm>
          <a:off x="0" y="71437"/>
          <a:ext cx="1393030" cy="11673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17</xdr:row>
      <xdr:rowOff>76199</xdr:rowOff>
    </xdr:from>
    <xdr:to>
      <xdr:col>8</xdr:col>
      <xdr:colOff>619124</xdr:colOff>
      <xdr:row>45</xdr:row>
      <xdr:rowOff>35718</xdr:rowOff>
    </xdr:to>
    <xdr:graphicFrame macro="">
      <xdr:nvGraphicFramePr>
        <xdr:cNvPr id="2" name="Diagramm 1">
          <a:extLst>
            <a:ext uri="{FF2B5EF4-FFF2-40B4-BE49-F238E27FC236}">
              <a16:creationId xmlns:a16="http://schemas.microsoft.com/office/drawing/2014/main" id="{524AF07D-9345-466E-94FA-7D07F1CE6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53</xdr:row>
      <xdr:rowOff>68580</xdr:rowOff>
    </xdr:from>
    <xdr:to>
      <xdr:col>6</xdr:col>
      <xdr:colOff>0</xdr:colOff>
      <xdr:row>76</xdr:row>
      <xdr:rowOff>0</xdr:rowOff>
    </xdr:to>
    <xdr:graphicFrame macro="">
      <xdr:nvGraphicFramePr>
        <xdr:cNvPr id="3" name="Diagramm 2">
          <a:extLst>
            <a:ext uri="{FF2B5EF4-FFF2-40B4-BE49-F238E27FC236}">
              <a16:creationId xmlns:a16="http://schemas.microsoft.com/office/drawing/2014/main" id="{70C02386-6A36-43C0-AADD-2DD629DE3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0</xdr:colOff>
      <xdr:row>0</xdr:row>
      <xdr:rowOff>878017</xdr:rowOff>
    </xdr:to>
    <xdr:pic>
      <xdr:nvPicPr>
        <xdr:cNvPr id="5" name="Grafik 4">
          <a:extLst>
            <a:ext uri="{FF2B5EF4-FFF2-40B4-BE49-F238E27FC236}">
              <a16:creationId xmlns:a16="http://schemas.microsoft.com/office/drawing/2014/main" id="{1EFAC9A4-23E0-46DB-AC8E-6713D735503A}"/>
            </a:ext>
          </a:extLst>
        </xdr:cNvPr>
        <xdr:cNvPicPr>
          <a:picLocks noChangeAspect="1" noChangeArrowheads="1"/>
        </xdr:cNvPicPr>
      </xdr:nvPicPr>
      <xdr:blipFill>
        <a:blip xmlns:r="http://schemas.openxmlformats.org/officeDocument/2006/relationships" r:embed="rId3"/>
        <a:stretch/>
      </xdr:blipFill>
      <xdr:spPr bwMode="auto">
        <a:xfrm>
          <a:off x="0" y="0"/>
          <a:ext cx="0" cy="878017"/>
        </a:xfrm>
        <a:prstGeom prst="rect">
          <a:avLst/>
        </a:prstGeom>
        <a:noFill/>
      </xdr:spPr>
    </xdr:pic>
    <xdr:clientData/>
  </xdr:twoCellAnchor>
  <xdr:twoCellAnchor editAs="oneCell">
    <xdr:from>
      <xdr:col>0</xdr:col>
      <xdr:colOff>0</xdr:colOff>
      <xdr:row>0</xdr:row>
      <xdr:rowOff>71437</xdr:rowOff>
    </xdr:from>
    <xdr:to>
      <xdr:col>1</xdr:col>
      <xdr:colOff>273842</xdr:colOff>
      <xdr:row>2</xdr:row>
      <xdr:rowOff>12456</xdr:rowOff>
    </xdr:to>
    <xdr:pic>
      <xdr:nvPicPr>
        <xdr:cNvPr id="6" name="Grafik 5">
          <a:extLst>
            <a:ext uri="{FF2B5EF4-FFF2-40B4-BE49-F238E27FC236}">
              <a16:creationId xmlns:a16="http://schemas.microsoft.com/office/drawing/2014/main" id="{083408BD-0373-4028-BEDB-8C94146FEC7A}"/>
            </a:ext>
          </a:extLst>
        </xdr:cNvPr>
        <xdr:cNvPicPr>
          <a:picLocks noChangeAspect="1" noChangeArrowheads="1"/>
        </xdr:cNvPicPr>
      </xdr:nvPicPr>
      <xdr:blipFill>
        <a:blip xmlns:r="http://schemas.openxmlformats.org/officeDocument/2006/relationships" r:embed="rId3"/>
        <a:stretch/>
      </xdr:blipFill>
      <xdr:spPr bwMode="auto">
        <a:xfrm>
          <a:off x="0" y="71437"/>
          <a:ext cx="1388267" cy="11602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631030</xdr:colOff>
      <xdr:row>2</xdr:row>
      <xdr:rowOff>14838</xdr:rowOff>
    </xdr:to>
    <xdr:pic>
      <xdr:nvPicPr>
        <xdr:cNvPr id="2" name="Grafik 1">
          <a:extLst>
            <a:ext uri="{FF2B5EF4-FFF2-40B4-BE49-F238E27FC236}">
              <a16:creationId xmlns:a16="http://schemas.microsoft.com/office/drawing/2014/main" id="{B721F160-E947-4C13-B54D-1D7D6D321FE5}"/>
            </a:ext>
          </a:extLst>
        </xdr:cNvPr>
        <xdr:cNvPicPr>
          <a:picLocks noChangeAspect="1" noChangeArrowheads="1"/>
        </xdr:cNvPicPr>
      </xdr:nvPicPr>
      <xdr:blipFill>
        <a:blip xmlns:r="http://schemas.openxmlformats.org/officeDocument/2006/relationships" r:embed="rId1"/>
        <a:stretch/>
      </xdr:blipFill>
      <xdr:spPr bwMode="auto">
        <a:xfrm>
          <a:off x="0" y="0"/>
          <a:ext cx="1393030" cy="116736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31749</xdr:colOff>
      <xdr:row>0</xdr:row>
      <xdr:rowOff>105833</xdr:rowOff>
    </xdr:from>
    <xdr:to>
      <xdr:col>0</xdr:col>
      <xdr:colOff>615103</xdr:colOff>
      <xdr:row>6</xdr:row>
      <xdr:rowOff>162822</xdr:rowOff>
    </xdr:to>
    <xdr:pic>
      <xdr:nvPicPr>
        <xdr:cNvPr id="2" name="Grafik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stretch/>
      </xdr:blipFill>
      <xdr:spPr bwMode="auto">
        <a:xfrm>
          <a:off x="63499" y="105833"/>
          <a:ext cx="1164167" cy="1198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862897</xdr:colOff>
      <xdr:row>3</xdr:row>
      <xdr:rowOff>136414</xdr:rowOff>
    </xdr:to>
    <xdr:pic>
      <xdr:nvPicPr>
        <xdr:cNvPr id="2" name="Grafik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stretch/>
      </xdr:blipFill>
      <xdr:spPr bwMode="auto">
        <a:xfrm>
          <a:off x="0" y="0"/>
          <a:ext cx="856179" cy="857250"/>
        </a:xfrm>
        <a:prstGeom prst="rect">
          <a:avLst/>
        </a:prstGeom>
        <a:noFill/>
      </xdr:spPr>
    </xdr:pic>
    <xdr:clientData/>
  </xdr:twoCellAnchor>
  <xdr:oneCellAnchor>
    <xdr:from>
      <xdr:col>0</xdr:col>
      <xdr:colOff>0</xdr:colOff>
      <xdr:row>0</xdr:row>
      <xdr:rowOff>0</xdr:rowOff>
    </xdr:from>
    <xdr:ext cx="851467" cy="854599"/>
    <xdr:pic>
      <xdr:nvPicPr>
        <xdr:cNvPr id="4" name="Grafik 3">
          <a:extLst>
            <a:ext uri="{FF2B5EF4-FFF2-40B4-BE49-F238E27FC236}">
              <a16:creationId xmlns:a16="http://schemas.microsoft.com/office/drawing/2014/main" id="{4BEBFEE4-732D-495D-A72F-456504202B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1467" cy="854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Gaertner Florian" id="{918C4FC4-9981-227A-C25D-B78CEAD8819F}" userId="" providerI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eneingabe_Emissionsquellen" displayName="Dateneingabe_Emissionsquellen" ref="A4:N123" totalsRowCount="1" headerRowDxfId="315" dataDxfId="314" totalsRowDxfId="313">
  <autoFilter ref="A4:N122" xr:uid="{542ECDF0-0BEF-4BBB-B683-60BCD8A5E7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2" hiddenButton="1"/>
  </autoFilter>
  <tableColumns count="14">
    <tableColumn id="1" xr3:uid="{00000000-0010-0000-0000-000001000000}" name="Campuswahl_x000a_(Dropdown)" dataDxfId="312" totalsRowDxfId="311"/>
    <tableColumn id="2" xr3:uid="{00000000-0010-0000-0000-000002000000}" name="Gebäude /Emittent_x000a_" dataDxfId="310" totalsRowDxfId="309"/>
    <tableColumn id="3" xr3:uid="{00000000-0010-0000-0000-000003000000}" name="Kategorie_x000a_(Dropdown)" dataDxfId="308" totalsRowDxfId="307"/>
    <tableColumn id="4" xr3:uid="{00000000-0010-0000-0000-000004000000}" name="Emissionsquelle_x000a_(Dropdown)" dataDxfId="306" totalsRowDxfId="305"/>
    <tableColumn id="5" xr3:uid="{00000000-0010-0000-0000-000005000000}" name="Menge" dataDxfId="304" totalsRowDxfId="303"/>
    <tableColumn id="6" xr3:uid="{00000000-0010-0000-0000-000006000000}" name="Einheit_x000a_(vorausgefüllt)" dataDxfId="302" totalsRowDxfId="301">
      <calculatedColumnFormula>IFERROR(VLOOKUP(Dateneingabe_Emissionsquellen[[#This Row],[Emissionsquelle
(Dropdown)]],Emissionsfaktoren!$B:$G,2,FALSE),"")</calculatedColumnFormula>
    </tableColumn>
    <tableColumn id="7" xr3:uid="{00000000-0010-0000-0000-000007000000}" name="Datenqulität_x000a_(Dropdown)" dataDxfId="300" totalsRowDxfId="299"/>
    <tableColumn id="8" xr3:uid="{00000000-0010-0000-0000-000008000000}" name="Datenquelle" dataDxfId="298" totalsRowDxfId="297"/>
    <tableColumn id="9" xr3:uid="{00000000-0010-0000-0000-000009000000}" name="Kommentar" dataDxfId="296" totalsRowDxfId="295"/>
    <tableColumn id="10" xr3:uid="{00000000-0010-0000-0000-00000A000000}" name="Emissionsfaktor [in t CO2e/Einheit] Scope 1" dataDxfId="294" totalsRowDxfId="293">
      <calculatedColumnFormula>IFERROR(VLOOKUP(Dateneingabe_Emissionsquellen[[#This Row],[Emissionsquelle
(Dropdown)]],Emissionsfaktoren!$B:$G,3,FALSE),"")</calculatedColumnFormula>
    </tableColumn>
    <tableColumn id="11" xr3:uid="{00000000-0010-0000-0000-00000B000000}" name="Berechnung Emissionen [in t CO2e] Scope 1" totalsRowFunction="sum" dataDxfId="292" totalsRowDxfId="291">
      <calculatedColumnFormula>IFERROR(Dateneingabe_Emissionsquellen[[#This Row],[Menge]]*Dateneingabe_Emissionsquellen[[#This Row],[Emissionsfaktor '[in t CO2e/Einheit'] Scope 1]]*VLOOKUP(Dateneingabe_Emissionsquellen[[#This Row],[Datenqulität
(Dropdown)]],Datenqualität[#All], 2,FALSE),"")</calculatedColumnFormula>
    </tableColumn>
    <tableColumn id="17" xr3:uid="{48B40BE5-C71E-482A-BE0A-EBB3C61F6EE5}" name="Berechnung Emissionen [in t CO2e] Scope 3" totalsRowFunction="sum" dataDxfId="290" totalsRowDxfId="289">
      <calculatedColumnFormula>IFERROR(Dateneingabe_Emissionsquellen[[#This Row],[Menge]]*Dateneingabe_Emissionsquellen[[#This Row],[Emissionsfaktor '[in t CO2e/Einheit'] Scope 3]]*VLOOKUP(Dateneingabe_Emissionsquellen[[#This Row],[Datenqulität
(Dropdown)]],Datenqualität[#All], 2,FALSE),"")</calculatedColumnFormula>
    </tableColumn>
    <tableColumn id="12" xr3:uid="{01B50D78-99EE-49E0-A9F8-68059C84CDC3}" name="Emissionsfaktor [in t CO2e/Einheit] Scope 3" dataDxfId="288" totalsRowDxfId="287" dataCellStyle="Komma">
      <calculatedColumnFormula>IFERROR(VLOOKUP(Dateneingabe_Emissionsquellen[[#This Row],[Emissionsquelle
(Dropdown)]],Emissionsfaktoren!$B:$G,5,FALSE),"")</calculatedColumnFormula>
    </tableColumn>
    <tableColumn id="13" xr3:uid="{FD1BD289-2E9D-40D3-AD58-FB9C948BE8EF}" name="Gesamt" dataDxfId="286" totalsRowDxfId="285">
      <calculatedColumnFormula>SUM(Dateneingabe_Emissionsquellen[[#This Row],[Berechnung Emissionen '[in t CO2e'] Scope 1]:[Berechnung Emissionen '[in t CO2e'] Scope 3]])</calculatedColumnFormula>
    </tableColumn>
  </tableColumns>
  <tableStyleInfo name="BayCalcTab"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Dual_Reporting_Strom_Tabelle" displayName="Dual_Reporting_Strom_Tabelle" ref="B86:E89" totalsRowCount="1" headerRowDxfId="115" dataDxfId="114" totalsRowDxfId="113">
  <autoFilter ref="B86:E88" xr:uid="{00000000-0009-0000-0100-00000B000000}">
    <filterColumn colId="0" showButton="0"/>
    <filterColumn colId="1" showButton="0"/>
  </autoFilter>
  <tableColumns count="4">
    <tableColumn id="1" xr3:uid="{00000000-0010-0000-0A00-000001000000}" name="Gesamthochschule" totalsRowLabel="Emissionsreduktion durch Wahl des Stromanbieters (in t CO2e)" dataDxfId="112" totalsRowDxfId="111"/>
    <tableColumn id="2" xr3:uid="{00000000-0010-0000-0A00-000002000000}" name="Scope 2" totalsRowFunction="custom" dataDxfId="110" totalsRowDxfId="109">
      <totalsRowFormula>C88-C87</totalsRowFormula>
    </tableColumn>
    <tableColumn id="3" xr3:uid="{A22E6B45-98ED-4081-B5B9-3931CE246CB1}" name="Scope 3" totalsRowFunction="custom" dataDxfId="108" totalsRowDxfId="107">
      <totalsRowFormula>D88-D87</totalsRowFormula>
    </tableColumn>
    <tableColumn id="4" xr3:uid="{CB7CC30C-D4CB-4BA1-83A7-54FCA9882262}" name="Gesamt" totalsRowFunction="custom" dataDxfId="106" totalsRowDxfId="105">
      <totalsRowFormula>Dual_Reporting_Strom_Tabelle[[#Totals],[Scope 2]]+Dual_Reporting_Strom_Tabelle[[#Totals],[Scope 3]]</totalsRowFormula>
    </tableColumn>
  </tableColumns>
  <tableStyleInfo name="TableStyleMedium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FC37935-B941-4BC9-9A84-EF025EF2F9B5}" name="Bilanz_gesamt35" displayName="Bilanz_gesamt35" ref="B5:G15" totalsRowCount="1" headerRowDxfId="104" dataDxfId="103" totalsRowDxfId="102">
  <autoFilter ref="B5:G14" xr:uid="{00000000-0009-0000-0100-00000A000000}">
    <filterColumn colId="0" showButton="0"/>
    <filterColumn colId="1" showButton="0"/>
    <filterColumn colId="2" showButton="0"/>
    <filterColumn colId="3" showButton="0"/>
    <filterColumn colId="4" showButton="0"/>
    <filterColumn colId="5" showButton="0"/>
  </autoFilter>
  <tableColumns count="6">
    <tableColumn id="1" xr3:uid="{13B51E87-B5FC-47E3-B6F5-0E66FA9789B9}" name="Emissionskatergorie" totalsRowLabel="Summe" dataDxfId="101" totalsRowDxfId="100"/>
    <tableColumn id="2" xr3:uid="{91A3739A-7CD4-430A-A275-53790F938A8D}" name="Scope 1" totalsRowFunction="sum" dataDxfId="99" totalsRowDxfId="98"/>
    <tableColumn id="3" xr3:uid="{982A8468-E057-483B-B069-764145653B41}" name="Scope 2" totalsRowFunction="sum" dataDxfId="97" totalsRowDxfId="96"/>
    <tableColumn id="4" xr3:uid="{EC549A90-4E17-446B-8C40-A6FE7D0DFA99}" name="Scope 3" totalsRowFunction="sum" dataDxfId="95" totalsRowDxfId="94"/>
    <tableColumn id="5" xr3:uid="{9B91D8E9-E9D8-44B3-95BB-A8DEE905CC95}" name="Gesamt" totalsRowFunction="sum" dataDxfId="93" totalsRowDxfId="92"/>
    <tableColumn id="6" xr3:uid="{B3A3C632-B2B1-4331-B688-001A195640AF}" name="Anteile" dataDxfId="91" totalsRowDxfId="90">
      <calculatedColumnFormula>IFERROR(F6/F$15,"")</calculatedColumnFormula>
    </tableColumn>
  </tableColumns>
  <tableStyleInfo name="TableStyleMedium2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552D788-5A30-4796-A058-8BA563824E0C}" name="Dual_Reporting_Strom_Tabelle37" displayName="Dual_Reporting_Strom_Tabelle37" ref="B83:E86" totalsRowCount="1" headerRowDxfId="89" dataDxfId="88" totalsRowDxfId="87">
  <autoFilter ref="B83:E85" xr:uid="{5F9F1EF6-273C-4DC5-A0A3-61D22C454EBC}"/>
  <tableColumns count="4">
    <tableColumn id="1" xr3:uid="{723E520A-D741-4C9A-ADAA-95794D890DC8}" name="Gesamthochschule" totalsRowLabel="Emissionsreduktion durch Wahl des Stromanbieters (in t CO2e)" dataDxfId="86" totalsRowDxfId="85"/>
    <tableColumn id="2" xr3:uid="{87C1279A-398A-4EE3-A39B-45A3BE000E39}" name="Scope 2" totalsRowFunction="custom" dataDxfId="84" totalsRowDxfId="83">
      <totalsRowFormula>C85-C84</totalsRowFormula>
    </tableColumn>
    <tableColumn id="3" xr3:uid="{FB9FC814-5BA6-4797-B759-1988A41228B3}" name="Scope 3" totalsRowFunction="custom" dataDxfId="82" totalsRowDxfId="81">
      <totalsRowFormula>D85-D84</totalsRowFormula>
    </tableColumn>
    <tableColumn id="4" xr3:uid="{4439D68B-3F80-454B-AD8A-F4CF48AB2F18}" name="Gesamt" totalsRowFunction="custom" dataDxfId="80" totalsRowDxfId="79">
      <calculatedColumnFormula>Dual_Reporting_Strom_Tabelle37[[#This Row],[Scope 2]]+Dual_Reporting_Strom_Tabelle37[[#This Row],[Scope 3]]</calculatedColumnFormula>
      <totalsRowFormula>Dual_Reporting_Strom_Tabelle37[[#Totals],[Scope 2]]+Dual_Reporting_Strom_Tabelle37[[#Totals],[Scope 3]]</totalsRowFormula>
    </tableColumn>
  </tableColumns>
  <tableStyleInfo name="TableStyleMedium2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D7FC6AA-6825-40AA-B6E6-19B073BB56DC}" name="Bilanz_gesamt13" displayName="Bilanz_gesamt13" ref="B7:C13" headerRowDxfId="78" dataDxfId="77" totalsRowDxfId="76">
  <autoFilter ref="B7:C13" xr:uid="{18A48315-2AAC-46A4-AC38-6C053D95B764}">
    <filterColumn colId="0" hiddenButton="1"/>
    <filterColumn colId="1" hiddenButton="1"/>
  </autoFilter>
  <tableColumns count="2">
    <tableColumn id="1" xr3:uid="{2FDDC2DC-38CC-49B4-A82F-9637C5B5C8AC}" name="Kennzahlen" totalsRowLabel="Summe" dataDxfId="75" totalsRowDxfId="74"/>
    <tableColumn id="2" xr3:uid="{7A8D5E79-921B-4B3C-9F18-7B64DDF4F4C1}" name="Emissionen in kg CO2e" totalsRowFunction="sum" dataDxfId="73" totalsRowDxfId="72"/>
  </tableColumns>
  <tableStyleInfo name="TableStyleMedium2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Sortieren_Strom" displayName="Sortieren_Strom" ref="S58:S66">
  <autoFilter ref="S58:S66" xr:uid="{00000000-0009-0000-0100-00000D000000}"/>
  <tableColumns count="1">
    <tableColumn id="1" xr3:uid="{00000000-0010-0000-0C00-000001000000}" name="Sortieren_Strom"/>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elle13" displayName="Tabelle13" ref="A23:A51" dataDxfId="71">
  <autoFilter ref="A23:A51" xr:uid="{00000000-0009-0000-0100-00000E000000}">
    <filterColumn colId="0" showButton="0"/>
  </autoFilter>
  <sortState xmlns:xlrd2="http://schemas.microsoft.com/office/spreadsheetml/2017/richdata2" ref="A24:A55">
    <sortCondition ref="A24"/>
  </sortState>
  <tableColumns count="1">
    <tableColumn id="1" xr3:uid="{00000000-0010-0000-0D00-000001000000}" name="Stationäre_Verbrennung" dataDxfId="7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elle24" displayName="Tabelle24" ref="B23:B44" dataDxfId="69">
  <autoFilter ref="B23:B44" xr:uid="{00000000-0009-0000-0100-00000F000000}">
    <filterColumn colId="0" showButton="0"/>
  </autoFilter>
  <sortState xmlns:xlrd2="http://schemas.microsoft.com/office/spreadsheetml/2017/richdata2" ref="B24:B44">
    <sortCondition ref="B24"/>
  </sortState>
  <tableColumns count="1">
    <tableColumn id="1" xr3:uid="{00000000-0010-0000-0E00-000001000000}" name="Energie_Strom" dataDxfId="68"/>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elle25" displayName="Tabelle25" ref="B46:B62" dataDxfId="67">
  <autoFilter ref="B46:B62" xr:uid="{00000000-0009-0000-0100-000010000000}">
    <filterColumn colId="0" showButton="0"/>
  </autoFilter>
  <sortState xmlns:xlrd2="http://schemas.microsoft.com/office/spreadsheetml/2017/richdata2" ref="B47:B61">
    <sortCondition ref="B47"/>
  </sortState>
  <tableColumns count="1">
    <tableColumn id="1" xr3:uid="{00000000-0010-0000-0F00-000001000000}" name="Energie_Wärme_Kälte" dataDxfId="6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elle26" displayName="Tabelle26" ref="C23:C56">
  <autoFilter ref="C23:C56" xr:uid="{00000000-0009-0000-0100-000011000000}">
    <filterColumn colId="0" showButton="0"/>
  </autoFilter>
  <sortState xmlns:xlrd2="http://schemas.microsoft.com/office/spreadsheetml/2017/richdata2" ref="C24:C56">
    <sortCondition ref="C56"/>
  </sortState>
  <tableColumns count="1">
    <tableColumn id="1" xr3:uid="{00000000-0010-0000-1000-000001000000}" name="Bezogene Waren" dataDxfId="6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elle27" displayName="Tabelle27" ref="D23:D69" dataDxfId="64">
  <autoFilter ref="D23:D69" xr:uid="{00000000-0009-0000-0100-000012000000}">
    <filterColumn colId="0" showButton="0"/>
  </autoFilter>
  <sortState xmlns:xlrd2="http://schemas.microsoft.com/office/spreadsheetml/2017/richdata2" ref="D24:D69">
    <sortCondition ref="D24"/>
  </sortState>
  <tableColumns count="1">
    <tableColumn id="1" xr3:uid="{00000000-0010-0000-1100-000001000000}" name="Kapitalgüter" dataDxfId="6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cope2TabelleStromEingabe" displayName="Scope2TabelleStromEingabe" ref="A7:N110" totalsRowCount="1" headerRowDxfId="284" dataDxfId="283" totalsRowDxfId="282">
  <autoFilter ref="A7:N109" xr:uid="{00000000-0009-0000-0100-000002000000}">
    <filterColumn colId="0" hiddenButton="1" showButton="0"/>
    <filterColumn colId="1" hiddenButton="1" showButton="0"/>
    <filterColumn colId="2" hiddenButton="1" showButton="0"/>
    <filterColumn colId="3" hiddenButton="1" showButton="0"/>
    <filterColumn colId="4" hiddenButton="1" showButton="0"/>
    <filterColumn colId="5" hiddenButton="1" showButton="0"/>
    <filterColumn colId="6" hiddenButton="1" showButton="0"/>
    <filterColumn colId="7" hiddenButton="1" showButton="0"/>
    <filterColumn colId="8" hiddenButton="1" showButton="0"/>
    <filterColumn colId="9" hiddenButton="1" showButton="0"/>
    <filterColumn colId="10" hiddenButton="1"/>
    <filterColumn colId="11" hiddenButton="1"/>
    <filterColumn colId="12" hiddenButton="1" showButton="0"/>
    <filterColumn colId="13" hiddenButton="1"/>
  </autoFilter>
  <tableColumns count="14">
    <tableColumn id="1" xr3:uid="{00000000-0010-0000-0100-000001000000}" name="Campuswahl_x000a_(Dropdown)" dataDxfId="281" totalsRowDxfId="280"/>
    <tableColumn id="2" xr3:uid="{00000000-0010-0000-0100-000002000000}" name="Gebäude /Emittent_x000a_" dataDxfId="279" totalsRowDxfId="278"/>
    <tableColumn id="3" xr3:uid="{00000000-0010-0000-0100-000003000000}" name="Emissionsquelle_x000a_(Dropdown)" dataDxfId="277" totalsRowDxfId="276"/>
    <tableColumn id="4" xr3:uid="{00000000-0010-0000-0100-000004000000}" name="Menge" dataDxfId="275" totalsRowDxfId="274"/>
    <tableColumn id="5" xr3:uid="{00000000-0010-0000-0100-000005000000}" name="Einheit_x000a_(vorausgefüllt)" dataDxfId="273" totalsRowDxfId="272">
      <calculatedColumnFormula>IFERROR(VLOOKUP(Scope2TabelleStromEingabe[[#This Row],[Emissionsquelle
(Dropdown)]],Emissionsfaktoren!$B:$G,2,FALSE),"")</calculatedColumnFormula>
    </tableColumn>
    <tableColumn id="6" xr3:uid="{00000000-0010-0000-0100-000006000000}" name="Datenqulität_x000a_(Dropdown)" dataDxfId="271" totalsRowDxfId="270"/>
    <tableColumn id="7" xr3:uid="{00000000-0010-0000-0100-000007000000}" name="Datenquelle" dataDxfId="269" totalsRowDxfId="268"/>
    <tableColumn id="8" xr3:uid="{00000000-0010-0000-0100-000008000000}" name="Kommentar" dataDxfId="267" totalsRowDxfId="266"/>
    <tableColumn id="9" xr3:uid="{00000000-0010-0000-0100-000009000000}" name="Emissionsfaktor MB [in t CO2e/Einheit] Scope 2" dataDxfId="265" totalsRowDxfId="264">
      <calculatedColumnFormula>IFERROR(VLOOKUP(Scope2TabelleStromEingabe[[#This Row],[Emissionsquelle
(Dropdown)]],Emissionsfaktoren!$B:$G,4,FALSE),"")</calculatedColumnFormula>
    </tableColumn>
    <tableColumn id="10" xr3:uid="{00000000-0010-0000-0100-00000A000000}" name="Berechnung MB Emissionen [in t CO2e] Scope 2" totalsRowFunction="sum" dataDxfId="263" totalsRowDxfId="262">
      <calculatedColumnFormula>IFERROR(Scope2TabelleStromEingabe[[#This Row],[Menge]]*Scope2TabelleStromEingabe[[#This Row],[Emissionsfaktor MB '[in t CO2e/Einheit'] Scope 2]]*VLOOKUP(Scope2TabelleStromEingabe[[#This Row],[Datenqulität
(Dropdown)]],Datenqualität[], 2,FALSE),"")</calculatedColumnFormula>
    </tableColumn>
    <tableColumn id="15" xr3:uid="{A9D14F65-6D05-4512-AEF6-D63C70C05E92}" name="Emissionsfaktor MB [in t CO2e/Einheit] Scope 3" dataDxfId="261" totalsRowDxfId="260" dataCellStyle="Komma">
      <calculatedColumnFormula>IFERROR(VLOOKUP(Scope2TabelleStromEingabe[[#This Row],[Emissionsquelle
(Dropdown)]],Emissionsfaktoren!$B:$G,5,FALSE),"")</calculatedColumnFormula>
    </tableColumn>
    <tableColumn id="14" xr3:uid="{F7BAD4AD-E593-4BE1-BAE0-3D5F04339508}" name="Berechnung MB Emissionen [in t CO2e] Scope 3" totalsRowFunction="sum" dataDxfId="259" totalsRowDxfId="258">
      <calculatedColumnFormula>IFERROR(Scope2TabelleStromEingabe[[#This Row],[Menge]]*Scope2TabelleStromEingabe[[#This Row],[Emissionsfaktor MB '[in t CO2e/Einheit'] Scope 3]]*VLOOKUP(Scope2TabelleStromEingabe[[#This Row],[Datenqulität
(Dropdown)]],Datenqualität[], 2,FALSE),"")</calculatedColumnFormula>
    </tableColumn>
    <tableColumn id="11" xr3:uid="{00000000-0010-0000-0100-00000B000000}" name="Berechnung LB Emissionen [in t CO2e] Scope 2" totalsRowFunction="sum" dataDxfId="257" totalsRowDxfId="256"/>
    <tableColumn id="13" xr3:uid="{90C052A5-D78A-44E5-992A-29F6C3B849AF}" name="Berechnung LB Emissionen [in t CO2e] Scope 3" totalsRowFunction="sum" dataDxfId="255" totalsRowDxfId="254">
      <calculatedColumnFormula>IFERROR(Scope2TabelleStromEingabe[[#This Row],[Menge]]*$C$231*VLOOKUP(Scope2TabelleStromEingabe[[#This Row],[Datenqulität
(Dropdown)]],Datenqualität[], 2,FALSE),"")</calculatedColumnFormula>
    </tableColumn>
  </tableColumns>
  <tableStyleInfo name="BayCalcTab"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elle5" displayName="Tabelle5" ref="E232:E237" dataDxfId="62">
  <autoFilter ref="E232:E237" xr:uid="{00000000-0009-0000-0100-000013000000}">
    <filterColumn colId="0" showButton="0"/>
  </autoFilter>
  <tableColumns count="1">
    <tableColumn id="1" xr3:uid="{00000000-0010-0000-1200-000001000000}" name="Übernachtung_Verpflegung" dataDxfId="6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elle14" displayName="Tabelle14" ref="F23:F49">
  <autoFilter ref="F23:F49" xr:uid="{00000000-0009-0000-0100-000014000000}">
    <filterColumn colId="0" showButton="0"/>
  </autoFilter>
  <sortState xmlns:xlrd2="http://schemas.microsoft.com/office/spreadsheetml/2017/richdata2" ref="F24:F49">
    <sortCondition ref="F24"/>
  </sortState>
  <tableColumns count="1">
    <tableColumn id="1" xr3:uid="{00000000-0010-0000-1300-000001000000}" name="Abfall_und_Wasser" dataDxfId="6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elle4" displayName="Tabelle4" ref="E32:E62" dataDxfId="59">
  <autoFilter ref="E32:E62" xr:uid="{00000000-0009-0000-0100-000015000000}">
    <filterColumn colId="0" showButton="0"/>
  </autoFilter>
  <sortState xmlns:xlrd2="http://schemas.microsoft.com/office/spreadsheetml/2017/richdata2" ref="E33:E61">
    <sortCondition ref="E33"/>
  </sortState>
  <tableColumns count="1">
    <tableColumn id="1" xr3:uid="{00000000-0010-0000-1400-000001000000}" name="Dienstreisen" dataDxfId="5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Datenqualität" displayName="Datenqualität" ref="I26:J30">
  <autoFilter ref="I26:J30" xr:uid="{00000000-0009-0000-0100-000016000000}">
    <filterColumn colId="0" showButton="0"/>
    <filterColumn colId="1" showButton="0"/>
  </autoFilter>
  <tableColumns count="2">
    <tableColumn id="1" xr3:uid="{00000000-0010-0000-1500-000001000000}" name="Datenqualitaet"/>
    <tableColumn id="2" xr3:uid="{00000000-0010-0000-1500-000002000000}" name="Bewertung"/>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elle3" displayName="Tabelle3" ref="E166:E195" dataDxfId="57">
  <autoFilter ref="E166:E195" xr:uid="{00000000-0009-0000-0100-000017000000}">
    <filterColumn colId="0" showButton="0"/>
  </autoFilter>
  <sortState xmlns:xlrd2="http://schemas.microsoft.com/office/spreadsheetml/2017/richdata2" ref="E167:E194">
    <sortCondition ref="E166"/>
  </sortState>
  <tableColumns count="1">
    <tableColumn id="1" xr3:uid="{00000000-0010-0000-1600-000001000000}" name="Student_Outgoing" dataDxfId="56"/>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elle8" displayName="Tabelle8" ref="E132:E162" dataDxfId="55">
  <autoFilter ref="E132:E162" xr:uid="{00000000-0009-0000-0100-000018000000}">
    <filterColumn colId="0" showButton="0"/>
  </autoFilter>
  <sortState xmlns:xlrd2="http://schemas.microsoft.com/office/spreadsheetml/2017/richdata2" ref="E133:E161">
    <sortCondition ref="E133"/>
  </sortState>
  <tableColumns count="1">
    <tableColumn id="1" xr3:uid="{00000000-0010-0000-1700-000001000000}" name="Exkursionen" dataDxfId="5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elle9" displayName="Tabelle9" ref="E99:E128" dataDxfId="53">
  <autoFilter ref="E99:E128" xr:uid="{00000000-0009-0000-0100-000019000000}">
    <filterColumn colId="0" showButton="0"/>
  </autoFilter>
  <sortState xmlns:xlrd2="http://schemas.microsoft.com/office/spreadsheetml/2017/richdata2" ref="E100:E126">
    <sortCondition ref="E100"/>
  </sortState>
  <tableColumns count="1">
    <tableColumn id="1" xr3:uid="{00000000-0010-0000-1800-000001000000}" name="Pendeln_Studierende" dataDxfId="5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elle33" displayName="Tabelle33" ref="E199:E228" dataDxfId="51">
  <autoFilter ref="E199:E228" xr:uid="{00000000-0009-0000-0100-00001A000000}">
    <filterColumn colId="0" showButton="0"/>
  </autoFilter>
  <sortState xmlns:xlrd2="http://schemas.microsoft.com/office/spreadsheetml/2017/richdata2" ref="E200:E226">
    <sortCondition ref="E200"/>
  </sortState>
  <tableColumns count="1">
    <tableColumn id="1" xr3:uid="{00000000-0010-0000-1900-000001000000}" name="Reise_Gäste" dataDxfId="50"/>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elle10" displayName="Tabelle10" ref="E23:E30">
  <autoFilter ref="E23:E30" xr:uid="{00000000-0009-0000-0100-00001B000000}">
    <filterColumn colId="0" showButton="0"/>
  </autoFilter>
  <sortState xmlns:xlrd2="http://schemas.microsoft.com/office/spreadsheetml/2017/richdata2" ref="E24:E30">
    <sortCondition ref="E24"/>
  </sortState>
  <tableColumns count="1">
    <tableColumn id="1" xr3:uid="{00000000-0010-0000-1A00-000001000000}" name="Mobilität" dataDxfId="49"/>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elle37" displayName="Tabelle37" ref="A16:A20" headerRowDxfId="48" dataDxfId="46" headerRowBorderDxfId="47">
  <autoFilter ref="A16:A20" xr:uid="{00000000-0009-0000-0100-00001C000000}">
    <filterColumn colId="0" showButton="0"/>
  </autoFilter>
  <tableColumns count="1">
    <tableColumn id="1" xr3:uid="{00000000-0010-0000-1B00-000001000000}" name="Scope_1" dataDxfId="4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arktbasierter_Emissionsfaktor" displayName="marktbasierter_Emissionsfaktor" ref="A218:B226" headerRowDxfId="253" dataDxfId="252" totalsRowDxfId="251">
  <autoFilter ref="A218:B226" xr:uid="{00000000-0009-0000-0100-000003000000}">
    <filterColumn colId="0" showButton="0"/>
    <filterColumn colId="1" showButton="0"/>
  </autoFilter>
  <tableColumns count="2">
    <tableColumn id="1" xr3:uid="{00000000-0010-0000-0200-000001000000}" name="Stromart" dataDxfId="250"/>
    <tableColumn id="2" xr3:uid="{00000000-0010-0000-0200-000002000000}" name="Emissionsfaktor" dataDxfId="249"/>
  </tableColumns>
  <tableStyleInfo name="TableStyleMedium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elle40" displayName="Tabelle40" ref="B16:B18" headerRowDxfId="44" dataDxfId="42" headerRowBorderDxfId="43">
  <autoFilter ref="B16:B18" xr:uid="{00000000-0009-0000-0100-00001D000000}">
    <filterColumn colId="0" showButton="0"/>
  </autoFilter>
  <tableColumns count="1">
    <tableColumn id="1" xr3:uid="{00000000-0010-0000-1C00-000001000000}" name="Scope_2" dataDxfId="41"/>
  </tableColumns>
  <tableStyleInfo name="TableStyleLight20"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elle43" displayName="Tabelle43" ref="A63:A91" dataDxfId="40">
  <autoFilter ref="A63:A91" xr:uid="{00000000-0009-0000-0100-00001E000000}">
    <filterColumn colId="0" showButton="0"/>
  </autoFilter>
  <sortState xmlns:xlrd2="http://schemas.microsoft.com/office/spreadsheetml/2017/richdata2" ref="A64:A91">
    <sortCondition ref="A64"/>
  </sortState>
  <tableColumns count="1">
    <tableColumn id="1" xr3:uid="{00000000-0010-0000-1D00-000001000000}" name="Flüchtige_Gase" dataDxfId="39"/>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elle12" displayName="Tabelle12" ref="E66:E96" dataDxfId="38">
  <autoFilter ref="E66:E96" xr:uid="{00000000-0009-0000-0100-000020000000}">
    <filterColumn colId="0" showButton="0"/>
  </autoFilter>
  <sortState xmlns:xlrd2="http://schemas.microsoft.com/office/spreadsheetml/2017/richdata2" ref="E67:E95">
    <sortCondition ref="E67"/>
  </sortState>
  <tableColumns count="1">
    <tableColumn id="1" xr3:uid="{00000000-0010-0000-1F00-000001000000}" name="Pendeln_Mitarbeitende" dataDxfId="37"/>
  </tableColumns>
  <tableStyleInfo name="BayCalcTab"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elle16" displayName="Tabelle16" ref="B4:B14" headerRowDxfId="36" dataDxfId="35">
  <autoFilter ref="B4:B14" xr:uid="{00000000-0009-0000-0100-00001F000000}">
    <filterColumn colId="0" showButton="0"/>
  </autoFilter>
  <tableColumns count="1">
    <tableColumn id="1" xr3:uid="{00000000-0010-0000-1E00-000001000000}" name="Campuswahl" dataDxfId="34"/>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6CDE96-CEA9-4E57-96BC-725542EBCAA3}" name="Tabelle6" displayName="Tabelle6" ref="A53:A61" totalsRowShown="0" headerRowDxfId="33" dataDxfId="32">
  <autoFilter ref="A53:A61" xr:uid="{4A6CDE96-CEA9-4E57-96BC-725542EBCAA3}"/>
  <tableColumns count="1">
    <tableColumn id="1" xr3:uid="{DB2FD68D-75C2-427D-8959-4A6DFCAD6EE9}" name="Mobile_Verbrennung" dataDxfId="31"/>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55DC547-62C5-43FB-BF3D-96867B919739}" name="Emissionsfaktoren37" displayName="Emissionsfaktoren37" ref="B7:J252" totalsRowShown="0" headerRowDxfId="30" dataDxfId="28" headerRowBorderDxfId="29">
  <autoFilter ref="B7:J252" xr:uid="{E2EC3123-4F15-4D6C-862A-9869E8F8CC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C9771D6-4B86-4519-A92D-B10BE25E87B1}" name="Bezeichnung" dataDxfId="27"/>
    <tableColumn id="2" xr3:uid="{12EC18CF-EFB0-4DE3-ADA4-B3229B123907}" name="Einheit" dataDxfId="26"/>
    <tableColumn id="3" xr3:uid="{A7C070A1-F539-43D3-B9CF-83FE9F398F90}" name="Scope 1" dataDxfId="25"/>
    <tableColumn id="4" xr3:uid="{16DD82E0-8201-4594-A8A1-C79EAF2D1814}" name="Scope 2" dataDxfId="24"/>
    <tableColumn id="5" xr3:uid="{8A6DA137-C163-4824-92ED-F0C9690EF9D8}" name="Scope 3" dataDxfId="23"/>
    <tableColumn id="6" xr3:uid="{EECBCC6A-382D-4222-A991-2ECFAD7058EC}" name="Summe" dataDxfId="22">
      <calculatedColumnFormula>SUM(D8:F8)</calculatedColumnFormula>
    </tableColumn>
    <tableColumn id="7" xr3:uid="{44552D2E-F44F-45CC-8629-9E4931938CF8}" name="Quelle - Scope 1" dataDxfId="21"/>
    <tableColumn id="8" xr3:uid="{31979E90-5F7C-4089-8DE1-BCE1DDAAE3FA}" name="Quelle - Scope 2" dataDxfId="20"/>
    <tableColumn id="9" xr3:uid="{D6D75B9D-3ECC-4085-874D-5B1CC1AD6FF2}" name="Quelle - Scope 3" dataDxfId="19"/>
  </tableColumns>
  <tableStyleInfo name="TableStyleMedium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Scope2Tabelle51" displayName="Scope2Tabelle51" ref="A113:L208" totalsRowCount="1" headerRowDxfId="248" dataDxfId="247" totalsRowDxfId="246">
  <autoFilter ref="A113:L207" xr:uid="{00000000-0009-0000-0100-000004000000}">
    <filterColumn colId="0" hiddenButton="1" showButton="0"/>
    <filterColumn colId="1" hiddenButton="1" showButton="0"/>
    <filterColumn colId="2" hiddenButton="1" showButton="0"/>
    <filterColumn colId="3" hiddenButton="1" showButton="0"/>
    <filterColumn colId="4" hiddenButton="1" showButton="0"/>
    <filterColumn colId="5" hiddenButton="1" showButton="0"/>
    <filterColumn colId="6" hiddenButton="1" showButton="0"/>
    <filterColumn colId="7" hiddenButton="1" showButton="0"/>
    <filterColumn colId="8" hiddenButton="1" showButton="0"/>
    <filterColumn colId="9" hiddenButton="1" showButton="0"/>
    <filterColumn colId="10" hiddenButton="1"/>
    <filterColumn colId="11" hiddenButton="1"/>
  </autoFilter>
  <tableColumns count="12">
    <tableColumn id="1" xr3:uid="{00000000-0010-0000-0300-000001000000}" name="Campuswahl_x000a_(Dropdown)" dataDxfId="245" totalsRowDxfId="244"/>
    <tableColumn id="2" xr3:uid="{00000000-0010-0000-0300-000002000000}" name="Gebäude /Emittent_x000a_" dataDxfId="243" totalsRowDxfId="242"/>
    <tableColumn id="3" xr3:uid="{00000000-0010-0000-0300-000003000000}" name="Emissionsquelle_x000a_(Dropdown)" dataDxfId="241" totalsRowDxfId="240"/>
    <tableColumn id="4" xr3:uid="{00000000-0010-0000-0300-000004000000}" name="Menge" dataDxfId="239" totalsRowDxfId="238"/>
    <tableColumn id="5" xr3:uid="{00000000-0010-0000-0300-000005000000}" name="Einheit_x000a_(vorausgefüllt)" dataDxfId="237" totalsRowDxfId="236">
      <calculatedColumnFormula>IFERROR(VLOOKUP(Scope2Tabelle51[[#This Row],[Emissionsquelle
(Dropdown)]],Emissionsfaktoren!$B:$G,2,FALSE),"")</calculatedColumnFormula>
    </tableColumn>
    <tableColumn id="6" xr3:uid="{00000000-0010-0000-0300-000006000000}" name="Datenqulität_x000a_(Dropdown)" dataDxfId="235" totalsRowDxfId="234"/>
    <tableColumn id="7" xr3:uid="{00000000-0010-0000-0300-000007000000}" name="Datenquelle" dataDxfId="233" totalsRowDxfId="232"/>
    <tableColumn id="8" xr3:uid="{00000000-0010-0000-0300-000008000000}" name="Kommentar" dataDxfId="231" totalsRowDxfId="230"/>
    <tableColumn id="9" xr3:uid="{00000000-0010-0000-0300-000009000000}" name="Emissionsfaktor [in t CO2e/Einheit] Scope 2" dataDxfId="229" totalsRowDxfId="228">
      <calculatedColumnFormula>IFERROR(VLOOKUP(Scope2Tabelle51[[#This Row],[Emissionsquelle
(Dropdown)]],Emissionsfaktoren!$B:$G,4,FALSE),"")</calculatedColumnFormula>
    </tableColumn>
    <tableColumn id="10" xr3:uid="{00000000-0010-0000-0300-00000A000000}" name="Berechnung Emissionen [in t CO2e] Scope 2" totalsRowFunction="sum" dataDxfId="227" totalsRowDxfId="226">
      <calculatedColumnFormula>IFERROR(Scope2Tabelle51[[#This Row],[Menge]]*Scope2Tabelle51[[#This Row],[Emissionsfaktor '[in t CO2e/Einheit'] Scope 2]]*VLOOKUP(Scope2Tabelle51[[#This Row],[Datenqulität
(Dropdown)]],Datenqualität[], 2,FALSE),"")</calculatedColumnFormula>
    </tableColumn>
    <tableColumn id="12" xr3:uid="{8C82AD1E-DB0B-4214-9252-D0FEF8490FE5}" name="Emissionsfaktor [in t CO2e/Einheit] Scope 3" dataDxfId="225" totalsRowDxfId="224" dataCellStyle="Komma">
      <calculatedColumnFormula>IFERROR(VLOOKUP(Scope2Tabelle51[[#This Row],[Emissionsquelle
(Dropdown)]],Emissionsfaktoren!$B:$G,5,FALSE),"")</calculatedColumnFormula>
    </tableColumn>
    <tableColumn id="13" xr3:uid="{4914D136-43C4-4F92-855D-CBFA12C0F7BA}" name="Berechnung Emissionen [in t CO2e] Scope 3" totalsRowFunction="sum" dataDxfId="223" totalsRowDxfId="222">
      <calculatedColumnFormula>IFERROR(Scope2Tabelle51[[#This Row],[Menge]]*Scope2Tabelle51[[#This Row],[Emissionsfaktor '[in t CO2e/Einheit'] Scope 3]]*VLOOKUP(Scope2Tabelle51[[#This Row],[Datenqulität
(Dropdown)]],Datenqualität[], 2,FALSE),"")</calculatedColumnFormula>
    </tableColumn>
  </tableColumns>
  <tableStyleInfo name="BayCalcTab"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Dateneingabe_Emissionsquellen33" displayName="Dateneingabe_Emissionsquellen33" ref="A4:J145" totalsRowCount="1" headerRowDxfId="221" dataDxfId="220" totalsRowDxfId="219">
  <autoFilter ref="A4:J144" xr:uid="{D87A5CD0-6418-45D0-81C9-11F9FEB80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400-000001000000}" name="Campus _x000a_(Dropdown)" dataDxfId="218" totalsRowDxfId="217"/>
    <tableColumn id="2" xr3:uid="{00000000-0010-0000-0400-000002000000}" name="Gebäude/Emittent" dataDxfId="216" totalsRowDxfId="215"/>
    <tableColumn id="3" xr3:uid="{00000000-0010-0000-0400-000003000000}" name="Emissionsquelle_x000a_(Dropdown)" dataDxfId="214" totalsRowDxfId="213"/>
    <tableColumn id="4" xr3:uid="{00000000-0010-0000-0400-000004000000}" name="Menge" dataDxfId="212" totalsRowDxfId="211"/>
    <tableColumn id="5" xr3:uid="{00000000-0010-0000-0400-000005000000}" name="Einheit_x000a_(vorausgefüllt)" dataDxfId="210" totalsRowDxfId="209">
      <calculatedColumnFormula>IFERROR(VLOOKUP(Dateneingabe_Emissionsquellen33[[#This Row],[Emissionsquelle
(Dropdown)]],Emissionsfaktoren!$B:$G,2,FALSE),"")</calculatedColumnFormula>
    </tableColumn>
    <tableColumn id="6" xr3:uid="{00000000-0010-0000-0400-000006000000}" name="Datenqulität_x000a_(Dropdown)" dataDxfId="208" totalsRowDxfId="207"/>
    <tableColumn id="7" xr3:uid="{00000000-0010-0000-0400-000007000000}" name="Datenquelle" dataDxfId="206" totalsRowDxfId="205"/>
    <tableColumn id="8" xr3:uid="{00000000-0010-0000-0400-000008000000}" name="Kommentar" dataDxfId="204" totalsRowDxfId="203"/>
    <tableColumn id="9" xr3:uid="{00000000-0010-0000-0400-000009000000}" name="Emissionsfaktor [in t CO2e/Einheit]" dataDxfId="202" totalsRowDxfId="201">
      <calculatedColumnFormula>IFERROR(VLOOKUP(Dateneingabe_Emissionsquellen33[[#This Row],[Emissionsquelle
(Dropdown)]],Emissionsfaktoren!$B:$G,5,FALSE),"")</calculatedColumnFormula>
    </tableColumn>
    <tableColumn id="10" xr3:uid="{00000000-0010-0000-0400-00000A000000}" name="Berechnung Emissionen [in t CO2e]" totalsRowFunction="sum" dataDxfId="200" totalsRowDxfId="199">
      <calculatedColumnFormula>IFERROR(Dateneingabe_Emissionsquellen33[[#This Row],[Menge]]*Dateneingabe_Emissionsquellen33[[#This Row],[Emissionsfaktor '[in t CO2e/Einheit']]]*VLOOKUP(Dateneingabe_Emissionsquellen33[[#This Row],[Datenqulität
(Dropdown)]], Datenqualität[], 2,FALSE),"")</calculatedColumnFormula>
    </tableColumn>
  </tableColumns>
  <tableStyleInfo name="BayCalcTab"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ateneingabe_Emissionsquellen334365" displayName="Dateneingabe_Emissionsquellen334365" ref="A4:J99" totalsRowCount="1" headerRowDxfId="198" dataDxfId="197">
  <autoFilter ref="A4:J98" xr:uid="{00000000-0009-0000-01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tableColumns count="10">
    <tableColumn id="1" xr3:uid="{00000000-0010-0000-0600-000001000000}" name="Campus _x000a_(Dropdown)" dataDxfId="196" totalsRowDxfId="195"/>
    <tableColumn id="2" xr3:uid="{00000000-0010-0000-0600-000002000000}" name="Gebäude/Emittent" dataDxfId="194" totalsRowDxfId="193"/>
    <tableColumn id="3" xr3:uid="{00000000-0010-0000-0600-000003000000}" name="Emissionsquelle_x000a_(Dropdown)" dataDxfId="192" totalsRowDxfId="191"/>
    <tableColumn id="4" xr3:uid="{00000000-0010-0000-0600-000004000000}" name="Menge" dataDxfId="190" totalsRowDxfId="189"/>
    <tableColumn id="5" xr3:uid="{00000000-0010-0000-0600-000005000000}" name="Einheit_x000a_(vorausgefüllt)" dataDxfId="188" totalsRowDxfId="187">
      <calculatedColumnFormula>IFERROR(VLOOKUP(Dateneingabe_Emissionsquellen334365[[#This Row],[Emissionsquelle
(Dropdown)]],Emissionsfaktoren!$B:$G,2,FALSE),"")</calculatedColumnFormula>
    </tableColumn>
    <tableColumn id="6" xr3:uid="{00000000-0010-0000-0600-000006000000}" name="Datenqulität_x000a_(Dropdown)" dataDxfId="186" totalsRowDxfId="185"/>
    <tableColumn id="7" xr3:uid="{00000000-0010-0000-0600-000007000000}" name="Datenquelle" dataDxfId="184" totalsRowDxfId="183"/>
    <tableColumn id="8" xr3:uid="{00000000-0010-0000-0600-000008000000}" name="Kommentar" dataDxfId="182" totalsRowDxfId="181"/>
    <tableColumn id="9" xr3:uid="{00000000-0010-0000-0600-000009000000}" name="Emissionsfaktor [in t CO2e/Einheit]" dataDxfId="180" totalsRowDxfId="179">
      <calculatedColumnFormula>IFERROR(VLOOKUP(Dateneingabe_Emissionsquellen334365[[#This Row],[Emissionsquelle
(Dropdown)]],Emissionsfaktoren!$B:$G,5,FALSE),"")</calculatedColumnFormula>
    </tableColumn>
    <tableColumn id="10" xr3:uid="{00000000-0010-0000-0600-00000A000000}" name="Berechnung Emissionen [in t CO2e]" totalsRowFunction="sum" dataDxfId="178" totalsRowDxfId="177">
      <calculatedColumnFormula>IFERROR(Dateneingabe_Emissionsquellen334365[[#This Row],[Menge]]*Dateneingabe_Emissionsquellen334365[[#This Row],[Emissionsfaktor '[in t CO2e/Einheit']]]*VLOOKUP(Dateneingabe_Emissionsquellen334365[[#This Row],[Datenqulität
(Dropdown)]], Datenqualität[], 2,FALSE),"")</calculatedColumnFormula>
    </tableColumn>
  </tableColumns>
  <tableStyleInfo name="BayCalcTab"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Dateneingabe_Emissionsquellen3343" displayName="Dateneingabe_Emissionsquellen3343" ref="A4:K101" totalsRowCount="1" dataDxfId="176">
  <autoFilter ref="A4:K100" xr:uid="{00000000-0009-0000-0100-000008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tableColumns count="11">
    <tableColumn id="1" xr3:uid="{00000000-0010-0000-0700-000001000000}" name="Campus _x000a_(Dropdown)" dataDxfId="175" totalsRowDxfId="174"/>
    <tableColumn id="2" xr3:uid="{00000000-0010-0000-0700-000002000000}" name="Gebäude/Emittent" dataDxfId="173" totalsRowDxfId="172"/>
    <tableColumn id="3" xr3:uid="{00000000-0010-0000-0700-000003000000}" name="Kategorie_x000a_(Dropdown)" dataDxfId="171" totalsRowDxfId="170"/>
    <tableColumn id="4" xr3:uid="{00000000-0010-0000-0700-000004000000}" name="Emissionsquelle_x000a_(Dropdown)" dataDxfId="169" totalsRowDxfId="168" dataCellStyle="Komma"/>
    <tableColumn id="5" xr3:uid="{00000000-0010-0000-0700-000005000000}" name="Menge" dataDxfId="167" totalsRowDxfId="166" dataCellStyle="Komma">
      <calculatedColumnFormula>IFERROR(VLOOKUP(Dateneingabe_Emissionsquellen3347[[#This Row],[Emissionsquelle
(Dropdown)]],Emissionsfaktoren!$B:$G,2,FALSE),"")</calculatedColumnFormula>
    </tableColumn>
    <tableColumn id="6" xr3:uid="{00000000-0010-0000-0700-000006000000}" name="Einheit_x000a_(vorausgefüllt)" dataDxfId="165" totalsRowDxfId="164">
      <calculatedColumnFormula>IFERROR(VLOOKUP(Dateneingabe_Emissionsquellen3343[[#This Row],[Emissionsquelle
(Dropdown)]],Emissionsfaktoren!$B:$G,2,FALSE),"")</calculatedColumnFormula>
    </tableColumn>
    <tableColumn id="7" xr3:uid="{00000000-0010-0000-0700-000007000000}" name="Datenqulität_x000a_(Dropdown)" dataDxfId="163" totalsRowDxfId="162"/>
    <tableColumn id="8" xr3:uid="{00000000-0010-0000-0700-000008000000}" name="Datenquelle" dataDxfId="161" totalsRowDxfId="160"/>
    <tableColumn id="9" xr3:uid="{00000000-0010-0000-0700-000009000000}" name="Kommentar" dataDxfId="159" totalsRowDxfId="158" dataCellStyle="Komma">
      <calculatedColumnFormula>IFERROR(VLOOKUP(Dateneingabe_Emissionsquellen3347[[#This Row],[Emissionsquelle
(Dropdown)]],Emissionsfaktoren!$B:$G,5,FALSE),"")</calculatedColumnFormula>
    </tableColumn>
    <tableColumn id="10" xr3:uid="{00000000-0010-0000-0700-00000A000000}" name="Emissionsfaktor [in t CO2e/Einheit]" dataDxfId="157" totalsRowDxfId="156">
      <calculatedColumnFormula>IFERROR(VLOOKUP(Dateneingabe_Emissionsquellen3343[[#This Row],[Emissionsquelle
(Dropdown)]],Emissionsfaktoren!$B:$G,5,FALSE),"")</calculatedColumnFormula>
    </tableColumn>
    <tableColumn id="11" xr3:uid="{00000000-0010-0000-0700-00000B000000}" name="Berechnung Emissionen [in t CO2e]" totalsRowFunction="sum" dataDxfId="155" totalsRowDxfId="154" totalsRowCellStyle="Komma">
      <calculatedColumnFormula>IFERROR(Dateneingabe_Emissionsquellen3343[[#This Row],[Menge]]*Dateneingabe_Emissionsquellen3343[[#This Row],[Emissionsfaktor '[in t CO2e/Einheit']]]*VLOOKUP(Dateneingabe_Emissionsquellen3343[[#This Row],[Datenqulität
(Dropdown)]], Datenqualität[], 2,FALSE),"")</calculatedColumnFormula>
    </tableColumn>
  </tableColumns>
  <tableStyleInfo name="BayCalcTab"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Dateneingabe_Emissionsquellen3347" displayName="Dateneingabe_Emissionsquellen3347" ref="A4:J101" totalsRowCount="1" headerRowDxfId="153" dataDxfId="152" totalsRowDxfId="151">
  <autoFilter ref="A4:J100" xr:uid="{00000000-0009-0000-0100-000009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tableColumns count="10">
    <tableColumn id="1" xr3:uid="{00000000-0010-0000-0800-000001000000}" name="Campus _x000a_(Dropdown)" dataDxfId="150" totalsRowDxfId="149"/>
    <tableColumn id="2" xr3:uid="{00000000-0010-0000-0800-000002000000}" name="Gebäude/Emittent" dataDxfId="148" totalsRowDxfId="147"/>
    <tableColumn id="3" xr3:uid="{00000000-0010-0000-0800-000003000000}" name="Emissionsquelle_x000a_(Dropdown)" dataDxfId="146" totalsRowDxfId="145"/>
    <tableColumn id="4" xr3:uid="{00000000-0010-0000-0800-000004000000}" name="Menge" dataDxfId="144" totalsRowDxfId="143"/>
    <tableColumn id="5" xr3:uid="{00000000-0010-0000-0800-000005000000}" name="Einheit_x000a_(vorausgefüllt)" dataDxfId="142" totalsRowDxfId="141" dataCellStyle="Komma">
      <calculatedColumnFormula>IFERROR(VLOOKUP(Dateneingabe_Emissionsquellen3347[[#This Row],[Emissionsquelle
(Dropdown)]],Emissionsfaktoren!$B:$G,2,FALSE),"")</calculatedColumnFormula>
    </tableColumn>
    <tableColumn id="6" xr3:uid="{00000000-0010-0000-0800-000006000000}" name="Datenqulität_x000a_(Dropdown)" dataDxfId="140" totalsRowDxfId="139"/>
    <tableColumn id="7" xr3:uid="{00000000-0010-0000-0800-000007000000}" name="Datenquelle" dataDxfId="138" totalsRowDxfId="137"/>
    <tableColumn id="8" xr3:uid="{00000000-0010-0000-0800-000008000000}" name="Kommentar" dataDxfId="136" totalsRowDxfId="135"/>
    <tableColumn id="9" xr3:uid="{00000000-0010-0000-0800-000009000000}" name="Emissionsfaktor [in t CO2e/Einheit]" dataDxfId="134" totalsRowDxfId="133">
      <calculatedColumnFormula>IFERROR(VLOOKUP(Dateneingabe_Emissionsquellen3347[[#This Row],[Emissionsquelle
(Dropdown)]],Emissionsfaktoren!$B:$G,5,FALSE),"")</calculatedColumnFormula>
    </tableColumn>
    <tableColumn id="10" xr3:uid="{00000000-0010-0000-0800-00000A000000}" name="Berechnung Emissionen [in t CO2e]" totalsRowFunction="sum" dataDxfId="132" totalsRowDxfId="131">
      <calculatedColumnFormula>IFERROR(Dateneingabe_Emissionsquellen3347[[#This Row],[Menge]]*Dateneingabe_Emissionsquellen3347[[#This Row],[Emissionsfaktor '[in t CO2e/Einheit']]]*VLOOKUP(Dateneingabe_Emissionsquellen3347[[#This Row],[Datenqulität
(Dropdown)]], Datenqualität[], 2,FALSE),"")</calculatedColumnFormula>
    </tableColumn>
  </tableColumns>
  <tableStyleInfo name="BayCalcTab"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Bilanz_gesamt" displayName="Bilanz_gesamt" ref="B5:G18" totalsRowCount="1" headerRowDxfId="130" dataDxfId="129" totalsRowDxfId="128">
  <autoFilter ref="B5:G17" xr:uid="{00000000-0009-0000-0100-00000A000000}">
    <filterColumn colId="0" showButton="0"/>
    <filterColumn colId="1" showButton="0"/>
    <filterColumn colId="2" showButton="0"/>
    <filterColumn colId="3" showButton="0"/>
    <filterColumn colId="4" showButton="0"/>
    <filterColumn colId="5" showButton="0"/>
  </autoFilter>
  <tableColumns count="6">
    <tableColumn id="1" xr3:uid="{00000000-0010-0000-0900-000001000000}" name="Emissionskategorien" totalsRowLabel="Summe" dataDxfId="127" totalsRowDxfId="126"/>
    <tableColumn id="2" xr3:uid="{00000000-0010-0000-0900-000002000000}" name="Scope 1" totalsRowFunction="sum" dataDxfId="125" totalsRowDxfId="124"/>
    <tableColumn id="3" xr3:uid="{00000000-0010-0000-0900-000003000000}" name="Scope 2" totalsRowFunction="sum" dataDxfId="123" totalsRowDxfId="122"/>
    <tableColumn id="4" xr3:uid="{00000000-0010-0000-0900-000004000000}" name="Scope 3" totalsRowFunction="sum" dataDxfId="121" totalsRowDxfId="120"/>
    <tableColumn id="5" xr3:uid="{00000000-0010-0000-0900-000005000000}" name="Gesamt" totalsRowFunction="sum" dataDxfId="119" totalsRowDxfId="118"/>
    <tableColumn id="6" xr3:uid="{00000000-0010-0000-0900-000006000000}" name="Anteile" dataDxfId="117" totalsRowDxfId="116">
      <calculatedColumnFormula>IFERROR(F6/F$18,"")</calculatedColumnFormula>
    </tableColumn>
  </tableColumns>
  <tableStyleInfo name="TableStyleMedium2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6" personId="{918C4FC4-9981-227A-C25D-B78CEAD8819F}" id="{00B300F2-0008-4E58-A760-001200C9004F}">
    <text xml:space="preserve">keine Dropdowntabelle sondern für die Emissionskalkulation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omments" Target="../comments7.xml"/><Relationship Id="rId5" Type="http://schemas.openxmlformats.org/officeDocument/2006/relationships/table" Target="../tables/table12.xml"/><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8.xml"/><Relationship Id="rId13" Type="http://schemas.openxmlformats.org/officeDocument/2006/relationships/table" Target="../tables/table23.xml"/><Relationship Id="rId18" Type="http://schemas.openxmlformats.org/officeDocument/2006/relationships/table" Target="../tables/table28.xml"/><Relationship Id="rId26" Type="http://schemas.microsoft.com/office/2017/10/relationships/threadedComment" Target="../threadedComments/threadedComment1.xml"/><Relationship Id="rId3" Type="http://schemas.openxmlformats.org/officeDocument/2006/relationships/vmlDrawing" Target="../drawings/vmlDrawing8.vml"/><Relationship Id="rId21" Type="http://schemas.openxmlformats.org/officeDocument/2006/relationships/table" Target="../tables/table31.xml"/><Relationship Id="rId7" Type="http://schemas.openxmlformats.org/officeDocument/2006/relationships/table" Target="../tables/table17.xml"/><Relationship Id="rId12" Type="http://schemas.openxmlformats.org/officeDocument/2006/relationships/table" Target="../tables/table22.xml"/><Relationship Id="rId17" Type="http://schemas.openxmlformats.org/officeDocument/2006/relationships/table" Target="../tables/table27.xml"/><Relationship Id="rId25" Type="http://schemas.openxmlformats.org/officeDocument/2006/relationships/comments" Target="../comments8.xml"/><Relationship Id="rId2" Type="http://schemas.openxmlformats.org/officeDocument/2006/relationships/drawing" Target="../drawings/drawing5.xml"/><Relationship Id="rId16" Type="http://schemas.openxmlformats.org/officeDocument/2006/relationships/table" Target="../tables/table26.xml"/><Relationship Id="rId20" Type="http://schemas.openxmlformats.org/officeDocument/2006/relationships/table" Target="../tables/table30.xml"/><Relationship Id="rId1" Type="http://schemas.openxmlformats.org/officeDocument/2006/relationships/printerSettings" Target="../printerSettings/printerSettings11.bin"/><Relationship Id="rId6" Type="http://schemas.openxmlformats.org/officeDocument/2006/relationships/table" Target="../tables/table16.xml"/><Relationship Id="rId11" Type="http://schemas.openxmlformats.org/officeDocument/2006/relationships/table" Target="../tables/table21.xml"/><Relationship Id="rId24" Type="http://schemas.openxmlformats.org/officeDocument/2006/relationships/table" Target="../tables/table34.xml"/><Relationship Id="rId5" Type="http://schemas.openxmlformats.org/officeDocument/2006/relationships/table" Target="../tables/table15.xml"/><Relationship Id="rId15" Type="http://schemas.openxmlformats.org/officeDocument/2006/relationships/table" Target="../tables/table25.xml"/><Relationship Id="rId23" Type="http://schemas.openxmlformats.org/officeDocument/2006/relationships/table" Target="../tables/table33.xml"/><Relationship Id="rId10" Type="http://schemas.openxmlformats.org/officeDocument/2006/relationships/table" Target="../tables/table20.xml"/><Relationship Id="rId19" Type="http://schemas.openxmlformats.org/officeDocument/2006/relationships/table" Target="../tables/table29.xml"/><Relationship Id="rId4" Type="http://schemas.openxmlformats.org/officeDocument/2006/relationships/table" Target="../tables/table14.xml"/><Relationship Id="rId9" Type="http://schemas.openxmlformats.org/officeDocument/2006/relationships/table" Target="../tables/table19.xml"/><Relationship Id="rId14" Type="http://schemas.openxmlformats.org/officeDocument/2006/relationships/table" Target="../tables/table24.xml"/><Relationship Id="rId22" Type="http://schemas.openxmlformats.org/officeDocument/2006/relationships/table" Target="../tables/table32.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probas.umweltbundesamt.de/einblick/" TargetMode="External"/><Relationship Id="rId13" Type="http://schemas.openxmlformats.org/officeDocument/2006/relationships/hyperlink" Target="https://www.umweltbundesamt.de/sites/default/files/medien/5750/publikationen/2021_fb_umweltfreundlich_mobil_bf.pdf" TargetMode="External"/><Relationship Id="rId18" Type="http://schemas.openxmlformats.org/officeDocument/2006/relationships/printerSettings" Target="../printerSettings/printerSettings12.bin"/><Relationship Id="rId3" Type="http://schemas.openxmlformats.org/officeDocument/2006/relationships/hyperlink" Target="https://www.umweltbundesamt.de/sites/default/files/medien/366/bilder/dateien/uba_emissionstabelle_personenverkehr_2021_0.pdf)" TargetMode="External"/><Relationship Id="rId7" Type="http://schemas.openxmlformats.org/officeDocument/2006/relationships/hyperlink" Target="https://www.umweltbundesamt.de/sites/default/files/medien/11850/publikationen/20231219_49_2023_cc_emissionsbilanz_erneuerbarer_energien_2022_bf.pdf" TargetMode="External"/><Relationship Id="rId12" Type="http://schemas.openxmlformats.org/officeDocument/2006/relationships/hyperlink" Target="https://www.umweltbundesamt.de/sites/default/files/medien/479/publikationen/texte_156-2020_oekologische_bewertung_von_verkehrsarten_0.pdf" TargetMode="External"/><Relationship Id="rId17" Type="http://schemas.openxmlformats.org/officeDocument/2006/relationships/hyperlink" Target="https://www.umweltbundesamt.de/themen/wirtschaft-konsum/wirtschaft-umwelt/umwelt-energiemanagement/emissionsfaktoren-zur-treibhausgasbilanzierung-von" TargetMode="External"/><Relationship Id="rId2" Type="http://schemas.openxmlformats.org/officeDocument/2006/relationships/hyperlink" Target="https://www.umweltbundesamt.de/bild/vergleich-der-durchschnittlichen-emissionen-0" TargetMode="External"/><Relationship Id="rId16" Type="http://schemas.openxmlformats.org/officeDocument/2006/relationships/hyperlink" Target="https://www.climatiq.io/data/emission-factor/9cb3bc7e-9148-4786-82e7-3c1197dde5ac" TargetMode="External"/><Relationship Id="rId20" Type="http://schemas.openxmlformats.org/officeDocument/2006/relationships/table" Target="../tables/table35.xml"/><Relationship Id="rId1" Type="http://schemas.openxmlformats.org/officeDocument/2006/relationships/hyperlink" Target="https://v371.ecoquery.ecoinvent.org/Details/UPR/d656253f-8afd-4902-87f8-53eeab3e327e/8b738ea0-f89e-4627-8679-433616064e82" TargetMode="External"/><Relationship Id="rId6" Type="http://schemas.openxmlformats.org/officeDocument/2006/relationships/hyperlink" Target="https://www.umweltbundesamt.de/sites/default/files/medien/11850/publikationen/20231219_49_2023_cc_emissionsbilanz_erneuerbarer_energien_2022_bf.pdf" TargetMode="External"/><Relationship Id="rId11" Type="http://schemas.openxmlformats.org/officeDocument/2006/relationships/hyperlink" Target="https://www.umweltbundesamt.de/sites/default/files/medien/479/publikationen/texte_156-2020_oekologische_bewertung_von_verkehrsarten_0.pdf" TargetMode="External"/><Relationship Id="rId5" Type="http://schemas.openxmlformats.org/officeDocument/2006/relationships/hyperlink" Target="https://www.umweltbundesamt.de/sites/default/files/medien/5750/publikationen/2021-05-06_cc_35-2021_oekobilanzen_windenergie_photovoltaik.pdf" TargetMode="External"/><Relationship Id="rId15" Type="http://schemas.openxmlformats.org/officeDocument/2006/relationships/hyperlink" Target="https://www.bafa.de/SharedDocs/Downloads/DE/Energie/eew_infoblatt_co2_faktoren_2024.pdf?__blob=publicationFile&amp;v=4" TargetMode="External"/><Relationship Id="rId10" Type="http://schemas.openxmlformats.org/officeDocument/2006/relationships/hyperlink" Target="https://www.umweltbundesamt.de/bild/vergleich-der-durchschnittlichen-emissionen-0" TargetMode="External"/><Relationship Id="rId19" Type="http://schemas.openxmlformats.org/officeDocument/2006/relationships/drawing" Target="../drawings/drawing6.xml"/><Relationship Id="rId4" Type="http://schemas.openxmlformats.org/officeDocument/2006/relationships/hyperlink" Target="https://www.drewag.de/wps/wcm/connect/drewag/14867718-af20-4b21-83b0-9fc6b90ec308/Zertifikat-Neumarkt-Kaelte.pdf?MOD=AJPERES&amp;CVID=oBUXvbo" TargetMode="External"/><Relationship Id="rId9" Type="http://schemas.openxmlformats.org/officeDocument/2006/relationships/hyperlink" Target="https://www.umweltbundesamt.de/sites/default/files/medien/11850/publikationen/20231219_49_2023_cc_emissionsbilanz_erneuerbarer_energien_2022_bf.pdf" TargetMode="External"/><Relationship Id="rId14" Type="http://schemas.openxmlformats.org/officeDocument/2006/relationships/hyperlink" Target="https://www.umweltbundesamt.de/bild/vergleich-der-durchschnittlichen-emissionen-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2:G39"/>
  <sheetViews>
    <sheetView showGridLines="0" tabSelected="1" zoomScale="89" workbookViewId="0">
      <selection activeCell="B17" sqref="B17:G17"/>
    </sheetView>
  </sheetViews>
  <sheetFormatPr baseColWidth="10" defaultColWidth="11.42578125" defaultRowHeight="15"/>
  <cols>
    <col min="1" max="1" width="11.5703125" customWidth="1"/>
    <col min="2" max="2" width="29.7109375" customWidth="1"/>
    <col min="3" max="3" width="34.5703125" customWidth="1"/>
    <col min="4" max="6" width="16" customWidth="1"/>
    <col min="7" max="7" width="22.42578125" bestFit="1" customWidth="1"/>
  </cols>
  <sheetData>
    <row r="2" spans="2:7" ht="27.75">
      <c r="B2" s="452" t="s">
        <v>516</v>
      </c>
      <c r="C2" s="452"/>
      <c r="D2" s="452"/>
      <c r="E2" s="452"/>
      <c r="F2" s="452"/>
      <c r="G2" s="452"/>
    </row>
    <row r="3" spans="2:7" ht="30.75" customHeight="1">
      <c r="C3" s="1"/>
      <c r="D3" s="1"/>
      <c r="E3" s="1"/>
      <c r="F3" s="1"/>
      <c r="G3" s="1"/>
    </row>
    <row r="4" spans="2:7" ht="30" customHeight="1" thickBot="1"/>
    <row r="5" spans="2:7" ht="93" customHeight="1" thickBot="1">
      <c r="B5" s="453" t="s">
        <v>281</v>
      </c>
      <c r="C5" s="454"/>
      <c r="D5" s="454"/>
      <c r="E5" s="454"/>
      <c r="F5" s="454"/>
      <c r="G5" s="455"/>
    </row>
    <row r="6" spans="2:7" ht="16.5" customHeight="1">
      <c r="B6" s="444"/>
      <c r="C6" s="456"/>
      <c r="D6" s="456"/>
      <c r="E6" s="456"/>
      <c r="F6" s="456"/>
      <c r="G6" s="456"/>
    </row>
    <row r="7" spans="2:7" ht="30" customHeight="1" thickBot="1">
      <c r="B7" s="457" t="s">
        <v>277</v>
      </c>
      <c r="C7" s="457"/>
      <c r="D7" s="457"/>
      <c r="E7" s="457"/>
      <c r="F7" s="457"/>
      <c r="G7" s="457"/>
    </row>
    <row r="8" spans="2:7" ht="17.25" customHeight="1">
      <c r="B8" s="446" t="s">
        <v>0</v>
      </c>
      <c r="C8" s="447"/>
      <c r="D8" s="447"/>
      <c r="E8" s="447"/>
      <c r="F8" s="447"/>
      <c r="G8" s="448"/>
    </row>
    <row r="9" spans="2:7" s="2" customFormat="1" ht="17.25" customHeight="1">
      <c r="B9" s="458" t="s">
        <v>282</v>
      </c>
      <c r="C9" s="459"/>
      <c r="D9" s="459"/>
      <c r="E9" s="459"/>
      <c r="F9" s="459"/>
      <c r="G9" s="460"/>
    </row>
    <row r="10" spans="2:7" ht="14.65" customHeight="1">
      <c r="B10" s="171"/>
      <c r="C10" s="86"/>
      <c r="D10" s="86"/>
      <c r="E10" s="86"/>
      <c r="F10" s="86"/>
      <c r="G10" s="172"/>
    </row>
    <row r="11" spans="2:7" ht="15" customHeight="1">
      <c r="B11" s="440" t="s">
        <v>1</v>
      </c>
      <c r="C11" s="441"/>
      <c r="D11" s="441"/>
      <c r="E11" s="441"/>
      <c r="F11" s="441"/>
      <c r="G11" s="442"/>
    </row>
    <row r="12" spans="2:7" s="86" customFormat="1" ht="45.4" customHeight="1">
      <c r="B12" s="443" t="s">
        <v>515</v>
      </c>
      <c r="C12" s="444"/>
      <c r="D12" s="444"/>
      <c r="E12" s="444"/>
      <c r="F12" s="444"/>
      <c r="G12" s="445"/>
    </row>
    <row r="13" spans="2:7" ht="15" customHeight="1">
      <c r="B13" s="3"/>
      <c r="C13" s="4"/>
      <c r="D13" s="4"/>
      <c r="E13" s="4"/>
      <c r="F13" s="4"/>
      <c r="G13" s="5"/>
    </row>
    <row r="14" spans="2:7" ht="15" customHeight="1">
      <c r="B14" s="440" t="s">
        <v>2</v>
      </c>
      <c r="C14" s="441"/>
      <c r="D14" s="441"/>
      <c r="E14" s="441"/>
      <c r="F14" s="441"/>
      <c r="G14" s="442"/>
    </row>
    <row r="15" spans="2:7" ht="81.599999999999994" customHeight="1">
      <c r="B15" s="443" t="s">
        <v>283</v>
      </c>
      <c r="C15" s="444"/>
      <c r="D15" s="444"/>
      <c r="E15" s="444"/>
      <c r="F15" s="444"/>
      <c r="G15" s="445"/>
    </row>
    <row r="16" spans="2:7" ht="17.25" customHeight="1">
      <c r="B16" s="440" t="s">
        <v>3</v>
      </c>
      <c r="C16" s="441"/>
      <c r="D16" s="441"/>
      <c r="E16" s="441"/>
      <c r="F16" s="441"/>
      <c r="G16" s="442"/>
    </row>
    <row r="17" spans="2:7" ht="52.5" customHeight="1">
      <c r="B17" s="467" t="s">
        <v>504</v>
      </c>
      <c r="C17" s="444"/>
      <c r="D17" s="444"/>
      <c r="E17" s="444"/>
      <c r="F17" s="444"/>
      <c r="G17" s="445"/>
    </row>
    <row r="18" spans="2:7" ht="14.25" customHeight="1">
      <c r="B18" s="440" t="s">
        <v>4</v>
      </c>
      <c r="C18" s="441"/>
      <c r="D18" s="441"/>
      <c r="E18" s="441"/>
      <c r="F18" s="441"/>
      <c r="G18" s="442"/>
    </row>
    <row r="19" spans="2:7" ht="42.6" customHeight="1">
      <c r="B19" s="449" t="s">
        <v>459</v>
      </c>
      <c r="C19" s="450"/>
      <c r="D19" s="450"/>
      <c r="E19" s="450"/>
      <c r="F19" s="450"/>
      <c r="G19" s="451"/>
    </row>
    <row r="20" spans="2:7" ht="18" customHeight="1">
      <c r="B20" s="83" t="s">
        <v>5</v>
      </c>
      <c r="C20" s="88"/>
      <c r="D20" s="88"/>
      <c r="E20" s="88"/>
      <c r="F20" s="88"/>
      <c r="G20" s="173"/>
    </row>
    <row r="21" spans="2:7" ht="30.6" customHeight="1">
      <c r="B21" s="449" t="s">
        <v>460</v>
      </c>
      <c r="C21" s="450"/>
      <c r="D21" s="450"/>
      <c r="E21" s="450"/>
      <c r="F21" s="450"/>
      <c r="G21" s="451"/>
    </row>
    <row r="22" spans="2:7" ht="13.5" customHeight="1">
      <c r="B22" s="307"/>
      <c r="C22" s="305"/>
      <c r="D22" s="305"/>
      <c r="E22" s="305"/>
      <c r="F22" s="305"/>
      <c r="G22" s="306"/>
    </row>
    <row r="23" spans="2:7" ht="18" customHeight="1">
      <c r="B23" s="83" t="s">
        <v>458</v>
      </c>
      <c r="C23" s="88"/>
      <c r="D23" s="88"/>
      <c r="E23" s="88"/>
      <c r="F23" s="88"/>
      <c r="G23" s="173"/>
    </row>
    <row r="24" spans="2:7" ht="30.6" customHeight="1">
      <c r="B24" s="449" t="s">
        <v>461</v>
      </c>
      <c r="C24" s="477"/>
      <c r="D24" s="477"/>
      <c r="E24" s="477"/>
      <c r="F24" s="477"/>
      <c r="G24" s="478"/>
    </row>
    <row r="25" spans="2:7" ht="30.6" customHeight="1">
      <c r="B25" s="437" t="s">
        <v>500</v>
      </c>
      <c r="C25" s="438"/>
      <c r="D25" s="438"/>
      <c r="E25" s="438"/>
      <c r="F25" s="438"/>
      <c r="G25" s="439"/>
    </row>
    <row r="26" spans="2:7" ht="15.75" customHeight="1">
      <c r="B26" s="440" t="s">
        <v>6</v>
      </c>
      <c r="C26" s="441"/>
      <c r="D26" s="441"/>
      <c r="E26" s="441"/>
      <c r="F26" s="441"/>
      <c r="G26" s="442"/>
    </row>
    <row r="27" spans="2:7" ht="19.5" customHeight="1">
      <c r="B27" s="474" t="s">
        <v>407</v>
      </c>
      <c r="C27" s="475"/>
      <c r="D27" s="475"/>
      <c r="E27" s="475"/>
      <c r="F27" s="475"/>
      <c r="G27" s="476"/>
    </row>
    <row r="28" spans="2:7" ht="27.75" customHeight="1">
      <c r="B28" s="468" t="s">
        <v>411</v>
      </c>
      <c r="C28" s="469"/>
      <c r="D28" s="469"/>
      <c r="E28" s="469"/>
      <c r="F28" s="469"/>
      <c r="G28" s="470"/>
    </row>
    <row r="29" spans="2:7" ht="50.25" customHeight="1">
      <c r="B29" s="471" t="s">
        <v>412</v>
      </c>
      <c r="C29" s="472"/>
      <c r="D29" s="472"/>
      <c r="E29" s="472"/>
      <c r="F29" s="472"/>
      <c r="G29" s="473"/>
    </row>
    <row r="30" spans="2:7" ht="18" customHeight="1">
      <c r="B30" s="440" t="s">
        <v>275</v>
      </c>
      <c r="C30" s="441"/>
      <c r="D30" s="441"/>
      <c r="E30" s="441"/>
      <c r="F30" s="441"/>
      <c r="G30" s="442"/>
    </row>
    <row r="31" spans="2:7" ht="21" customHeight="1">
      <c r="B31" s="443" t="s">
        <v>284</v>
      </c>
      <c r="C31" s="444"/>
      <c r="D31" s="444"/>
      <c r="E31" s="444"/>
      <c r="F31" s="444"/>
      <c r="G31" s="445"/>
    </row>
    <row r="32" spans="2:7" ht="15" customHeight="1">
      <c r="B32" s="245" t="s">
        <v>7</v>
      </c>
      <c r="C32" s="86"/>
      <c r="D32" s="86"/>
      <c r="E32" s="86"/>
      <c r="F32" s="86"/>
      <c r="G32" s="172"/>
    </row>
    <row r="33" spans="2:7" ht="15" customHeight="1">
      <c r="B33" s="440" t="s">
        <v>274</v>
      </c>
      <c r="C33" s="441"/>
      <c r="D33" s="441"/>
      <c r="E33" s="441"/>
      <c r="F33" s="441"/>
      <c r="G33" s="442"/>
    </row>
    <row r="34" spans="2:7" ht="31.9" customHeight="1">
      <c r="B34" s="443" t="s">
        <v>518</v>
      </c>
      <c r="C34" s="444"/>
      <c r="D34" s="444"/>
      <c r="E34" s="444"/>
      <c r="F34" s="444"/>
      <c r="G34" s="445"/>
    </row>
    <row r="35" spans="2:7" ht="15" customHeight="1">
      <c r="B35" s="171"/>
      <c r="C35" s="86"/>
      <c r="D35" s="86"/>
      <c r="E35" s="86"/>
      <c r="F35" s="86"/>
      <c r="G35" s="172"/>
    </row>
    <row r="36" spans="2:7" ht="15" customHeight="1">
      <c r="B36" s="6" t="s">
        <v>8</v>
      </c>
      <c r="G36" s="7"/>
    </row>
    <row r="37" spans="2:7" ht="27" customHeight="1">
      <c r="B37" s="464" t="s">
        <v>9</v>
      </c>
      <c r="C37" s="465"/>
      <c r="D37" s="465"/>
      <c r="E37" s="465"/>
      <c r="F37" s="465"/>
      <c r="G37" s="466"/>
    </row>
    <row r="38" spans="2:7" ht="15" customHeight="1">
      <c r="B38" s="59" t="s">
        <v>10</v>
      </c>
      <c r="G38" s="7"/>
    </row>
    <row r="39" spans="2:7" ht="40.5" customHeight="1" thickBot="1">
      <c r="B39" s="461" t="s">
        <v>517</v>
      </c>
      <c r="C39" s="462"/>
      <c r="D39" s="462"/>
      <c r="E39" s="462"/>
      <c r="F39" s="462"/>
      <c r="G39" s="463"/>
    </row>
  </sheetData>
  <sheetProtection algorithmName="SHA-512" hashValue="hYYtqDsWasCxVaTFVNTBMhUtfu60W0fyx0nQg7bGU0TtZxgC7rvPpHSVLAyv7HPmE4WDNqhlxjtYu1yiy62npA==" saltValue="yfbDvGr4Uq7YgAlecfMrYw==" spinCount="100000" sheet="1" objects="1" scenarios="1"/>
  <mergeCells count="27">
    <mergeCell ref="B39:G39"/>
    <mergeCell ref="B15:G15"/>
    <mergeCell ref="B37:G37"/>
    <mergeCell ref="B17:G17"/>
    <mergeCell ref="B16:G16"/>
    <mergeCell ref="B19:G19"/>
    <mergeCell ref="B18:G18"/>
    <mergeCell ref="B28:G28"/>
    <mergeCell ref="B29:G29"/>
    <mergeCell ref="B27:G27"/>
    <mergeCell ref="B26:G26"/>
    <mergeCell ref="B31:G31"/>
    <mergeCell ref="B30:G30"/>
    <mergeCell ref="B33:G33"/>
    <mergeCell ref="B34:G34"/>
    <mergeCell ref="B24:G24"/>
    <mergeCell ref="B2:G2"/>
    <mergeCell ref="B5:G5"/>
    <mergeCell ref="B6:G6"/>
    <mergeCell ref="B7:G7"/>
    <mergeCell ref="B11:G11"/>
    <mergeCell ref="B9:G9"/>
    <mergeCell ref="B25:G25"/>
    <mergeCell ref="B14:G14"/>
    <mergeCell ref="B12:G12"/>
    <mergeCell ref="B8:G8"/>
    <mergeCell ref="B21:G21"/>
  </mergeCells>
  <pageMargins left="0.7" right="0.7" top="0.78740157500000008" bottom="0.78740157500000008"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15BA-877A-4DC3-80E3-5E5C254DC138}">
  <sheetPr>
    <tabColor rgb="FF0070C0"/>
  </sheetPr>
  <dimension ref="A1:AS86"/>
  <sheetViews>
    <sheetView showGridLines="0" zoomScale="90" zoomScaleNormal="90" workbookViewId="0">
      <selection activeCell="E10" sqref="E10"/>
    </sheetView>
  </sheetViews>
  <sheetFormatPr baseColWidth="10" defaultColWidth="11.5703125" defaultRowHeight="15"/>
  <cols>
    <col min="1" max="1" width="16.7109375" customWidth="1"/>
    <col min="2" max="2" width="31.5703125" customWidth="1"/>
    <col min="3" max="9" width="16.7109375" customWidth="1"/>
    <col min="10" max="10" width="20.5703125" customWidth="1"/>
  </cols>
  <sheetData>
    <row r="1" spans="1:45" ht="75.75" customHeight="1">
      <c r="B1" s="452" t="s">
        <v>465</v>
      </c>
      <c r="C1" s="452"/>
      <c r="D1" s="452"/>
      <c r="E1" s="452"/>
      <c r="F1" s="452"/>
      <c r="G1" s="452"/>
      <c r="H1" s="452"/>
      <c r="I1" s="452"/>
    </row>
    <row r="2" spans="1:45" ht="20.25" customHeight="1">
      <c r="A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row>
    <row r="3" spans="1:45" ht="20.25" customHeight="1">
      <c r="A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row>
    <row r="4" spans="1:45" ht="20.25" customHeight="1">
      <c r="A4" s="145"/>
      <c r="B4" s="91" t="s">
        <v>276</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row>
    <row r="5" spans="1:45" ht="31.5" customHeight="1">
      <c r="B5" s="141" t="s">
        <v>446</v>
      </c>
      <c r="C5" s="141" t="s">
        <v>126</v>
      </c>
      <c r="D5" s="141" t="s">
        <v>127</v>
      </c>
      <c r="E5" s="141" t="s">
        <v>128</v>
      </c>
      <c r="F5" s="141" t="s">
        <v>129</v>
      </c>
      <c r="G5" s="141" t="s">
        <v>130</v>
      </c>
      <c r="L5" s="140"/>
      <c r="M5" s="140"/>
      <c r="N5" s="71"/>
    </row>
    <row r="6" spans="1:45">
      <c r="B6" s="142" t="s">
        <v>507</v>
      </c>
      <c r="C6" s="295">
        <f>SUMIF(Dateneingabe_Emissionsquellen[Kategorie
(Dropdown)],$B6,Dateneingabe_Emissionsquellen[Berechnung Emissionen '[in t CO2e'] Scope 1])</f>
        <v>0</v>
      </c>
      <c r="D6" s="295"/>
      <c r="E6" s="295">
        <f>SUMIF(Dateneingabe_Emissionsquellen[[#All],[Kategorie
(Dropdown)]],$B6,Dateneingabe_Emissionsquellen[[#All],[Berechnung Emissionen '[in t CO2e'] Scope 3]])</f>
        <v>0</v>
      </c>
      <c r="F6" s="296">
        <f>SUM(Bilanz_gesamt35[[#This Row],[Scope 1]:[Scope 3]])</f>
        <v>0</v>
      </c>
      <c r="G6" s="39" t="str">
        <f t="shared" ref="G6:G14" ca="1" si="0">IFERROR(F6/F$15,"")</f>
        <v/>
      </c>
      <c r="L6" s="143"/>
      <c r="M6" s="140"/>
      <c r="N6" s="71"/>
    </row>
    <row r="7" spans="1:45">
      <c r="B7" s="142" t="s">
        <v>508</v>
      </c>
      <c r="C7" s="295">
        <f>SUMIF(Dateneingabe_Emissionsquellen[Kategorie
(Dropdown)],$B7,Dateneingabe_Emissionsquellen[Berechnung Emissionen '[in t CO2e'] Scope 1])</f>
        <v>0</v>
      </c>
      <c r="D7" s="425"/>
      <c r="E7" s="295">
        <f>SUMIF(Dateneingabe_Emissionsquellen[[#All],[Kategorie
(Dropdown)]],$B7,Dateneingabe_Emissionsquellen[[#All],[Berechnung Emissionen '[in t CO2e'] Scope 3]])</f>
        <v>0</v>
      </c>
      <c r="F7" s="296">
        <f>SUM(Bilanz_gesamt35[[#This Row],[Scope 1]:[Scope 3]])</f>
        <v>0</v>
      </c>
      <c r="G7" s="426" t="str">
        <f t="shared" ca="1" si="0"/>
        <v/>
      </c>
      <c r="L7" s="144"/>
      <c r="M7" s="140"/>
      <c r="N7" s="71"/>
    </row>
    <row r="8" spans="1:45">
      <c r="B8" s="424" t="s">
        <v>509</v>
      </c>
      <c r="C8" s="295">
        <f>SUMIF(Dateneingabe_Emissionsquellen[Kategorie
(Dropdown)],$B8,Dateneingabe_Emissionsquellen[Berechnung Emissionen '[in t CO2e'] Scope 1])</f>
        <v>0</v>
      </c>
      <c r="D8" s="295"/>
      <c r="E8" s="295">
        <f>SUMIF(Dateneingabe_Emissionsquellen[[#All],[Kategorie
(Dropdown)]],$B8,Dateneingabe_Emissionsquellen[[#All],[Berechnung Emissionen '[in t CO2e'] Scope 3]])</f>
        <v>0</v>
      </c>
      <c r="F8" s="296">
        <f>SUM(Bilanz_gesamt35[[#This Row],[Scope 1]:[Scope 3]])</f>
        <v>0</v>
      </c>
      <c r="G8" s="39" t="str">
        <f t="shared" ca="1" si="0"/>
        <v/>
      </c>
      <c r="L8" s="144"/>
      <c r="M8" s="140"/>
      <c r="N8" s="71"/>
    </row>
    <row r="9" spans="1:45">
      <c r="B9" s="142" t="s">
        <v>46</v>
      </c>
      <c r="C9" s="295"/>
      <c r="D9" s="295">
        <f>SUM(Scope2TabelleStromEingabe[Berechnung MB Emissionen '[in t CO2e'] Scope 2])</f>
        <v>0</v>
      </c>
      <c r="E9" s="297">
        <f>SUM(Scope2TabelleStromEingabe[Berechnung MB Emissionen '[in t CO2e'] Scope 3])</f>
        <v>0</v>
      </c>
      <c r="F9" s="296">
        <f>SUM(Bilanz_gesamt35[[#This Row],[Scope 1]:[Scope 3]])</f>
        <v>0</v>
      </c>
      <c r="G9" s="39" t="str">
        <f t="shared" ca="1" si="0"/>
        <v/>
      </c>
      <c r="L9" s="140"/>
      <c r="M9" s="140"/>
      <c r="N9" s="71"/>
    </row>
    <row r="10" spans="1:45" ht="18" customHeight="1">
      <c r="B10" s="142" t="s">
        <v>56</v>
      </c>
      <c r="C10" s="295"/>
      <c r="D10" s="295">
        <f>SUM(Scope2Tabelle51[Berechnung Emissionen '[in t CO2e'] Scope 2])</f>
        <v>0</v>
      </c>
      <c r="E10" s="295">
        <f>SUM(Scope2Tabelle51[Berechnung Emissionen '[in t CO2e'] Scope 3])</f>
        <v>0</v>
      </c>
      <c r="F10" s="296">
        <f>SUM(Bilanz_gesamt35[[#This Row],[Scope 1]:[Scope 3]])</f>
        <v>0</v>
      </c>
      <c r="G10" s="39" t="str">
        <f t="shared" ca="1" si="0"/>
        <v/>
      </c>
      <c r="L10" s="140"/>
      <c r="M10" s="140"/>
      <c r="N10" s="140"/>
      <c r="O10" s="71"/>
    </row>
    <row r="11" spans="1:45">
      <c r="B11" s="314" t="s">
        <v>466</v>
      </c>
      <c r="C11" s="295"/>
      <c r="D11" s="295"/>
      <c r="E11" s="295">
        <f ca="1">SUMIF(Dateneingabe_Emissionsquellen33[[Emissionsquelle
(Dropdown)]:[Berechnung Emissionen '[in t CO2e']]],"Beamer",Dateneingabe_Emissionsquellen33[Berechnung Emissionen '[in t CO2e']])+SUMIF(Dateneingabe_Emissionsquellen33[[Emissionsquelle
(Dropdown)]:[Berechnung Emissionen '[in t CO2e']]],"Desktop-PC",Dateneingabe_Emissionsquellen33[Berechnung Emissionen '[in t CO2e']])+SUMIF(Dateneingabe_Emissionsquellen33[[Emissionsquelle
(Dropdown)]:[Berechnung Emissionen '[in t CO2e']]],"Docking-Stationen",Dateneingabe_Emissionsquellen33[Berechnung Emissionen '[in t CO2e']])+SUMIF(Dateneingabe_Emissionsquellen33[[Emissionsquelle
(Dropdown)]:[Berechnung Emissionen '[in t CO2e']]],"Druckerpatrone",Dateneingabe_Emissionsquellen33[Berechnung Emissionen '[in t CO2e']])+SUMIF(Dateneingabe_Emissionsquellen33[[Emissionsquelle
(Dropdown)]:[Berechnung Emissionen '[in t CO2e']]],"Drucker",Dateneingabe_Emissionsquellen33[Berechnung Emissionen '[in t CO2e']])+SUMIF(Dateneingabe_Emissionsquellen33[[Emissionsquelle
(Dropdown)]:[Berechnung Emissionen '[in t CO2e']]],"Toner",Dateneingabe_Emissionsquellen33[Berechnung Emissionen '[in t CO2e']])+SUMIF(Dateneingabe_Emissionsquellen33[[Emissionsquelle
(Dropdown)]:[Berechnung Emissionen '[in t CO2e']]],"Monitore",Dateneingabe_Emissionsquellen33[Berechnung Emissionen '[in t CO2e']])+SUMIF(Dateneingabe_Emissionsquellen33[[Emissionsquelle
(Dropdown)]:[Berechnung Emissionen '[in t CO2e']]],"Multifunktionsgeräte",Dateneingabe_Emissionsquellen33[Berechnung Emissionen '[in t CO2e']])+SUMIF(Dateneingabe_Emissionsquellen33[[Emissionsquelle
(Dropdown)]:[Berechnung Emissionen '[in t CO2e']]],"Notebook/Laptop",Dateneingabe_Emissionsquellen33[Berechnung Emissionen '[in t CO2e']])+SUMIF(Dateneingabe_Emissionsquellen33[[Emissionsquelle
(Dropdown)]:[Berechnung Emissionen '[in t CO2e']]],"Outgesourcte Rechenleistung",Dateneingabe_Emissionsquellen33[Berechnung Emissionen '[in t CO2e']])+SUMIF(Dateneingabe_Emissionsquellen33[[Emissionsquelle
(Dropdown)]:[Berechnung Emissionen '[in t CO2e']]],"Smartphones",Dateneingabe_Emissionsquellen33[Berechnung Emissionen '[in t CO2e']])+SUMIF(Dateneingabe_Emissionsquellen33[[Emissionsquelle
(Dropdown)]:[Berechnung Emissionen '[in t CO2e']]],"Tablet",Dateneingabe_Emissionsquellen33[Berechnung Emissionen '[in t CO2e']])</f>
        <v>0</v>
      </c>
      <c r="F11" s="296">
        <f ca="1">SUM(Bilanz_gesamt35[[#This Row],[Scope 3]])</f>
        <v>0</v>
      </c>
      <c r="G11" s="39" t="str">
        <f t="shared" ca="1" si="0"/>
        <v/>
      </c>
      <c r="L11" s="140"/>
      <c r="M11" s="140"/>
      <c r="N11" s="140"/>
      <c r="O11" s="71"/>
    </row>
    <row r="12" spans="1:45" s="145" customFormat="1">
      <c r="B12" s="357" t="s">
        <v>493</v>
      </c>
      <c r="C12" s="295"/>
      <c r="D12" s="295"/>
      <c r="E12" s="295">
        <f ca="1">SUMIF(Dateneingabe_Emissionsquellen3343[[Emissionsquelle
(Dropdown)]:[Berechnung Emissionen '[in t CO2e']]],"Flugemissionen (in t)",Dateneingabe_Emissionsquellen3343[Berechnung Emissionen '[in t CO2e']])+SUMIF(Dateneingabe_Emissionsquellen3343[[Emissionsquelle
(Dropdown)]:[Berechnung Emissionen '[in t CO2e']]],"Flug ≤500km",Dateneingabe_Emissionsquellen3343[Berechnung Emissionen '[in t CO2e']])+SUMIF(Dateneingabe_Emissionsquellen3343[[Emissionsquelle
(Dropdown)]:[Berechnung Emissionen '[in t CO2e']]],"Flug 500-1.000km",Dateneingabe_Emissionsquellen3343[Berechnung Emissionen '[in t CO2e']])+SUMIF(Dateneingabe_Emissionsquellen3343[[Emissionsquelle
(Dropdown)]:[Berechnung Emissionen '[in t CO2e']]],"Flug 1.000-2.000km",Dateneingabe_Emissionsquellen3343[Berechnung Emissionen '[in t CO2e']])+SUMIF(Dateneingabe_Emissionsquellen3343[[Emissionsquelle
(Dropdown)]:[Berechnung Emissionen '[in t CO2e']]],"Flug 2.000-5.000km",Dateneingabe_Emissionsquellen3343[Berechnung Emissionen '[in t CO2e']])+SUMIF(Dateneingabe_Emissionsquellen3343[[Emissionsquelle
(Dropdown)]:[Berechnung Emissionen '[in t CO2e']]],"Flug 5.000-10.000km",Dateneingabe_Emissionsquellen3343[Berechnung Emissionen '[in t CO2e']])+SUMIF(Dateneingabe_Emissionsquellen3343[[Emissionsquelle
(Dropdown)]:[Berechnung Emissionen '[in t CO2e']]],"Flug ≥10.000km",Dateneingabe_Emissionsquellen3343[Berechnung Emissionen '[in t CO2e']])</f>
        <v>0</v>
      </c>
      <c r="F12" s="296">
        <f ca="1">SUM(Bilanz_gesamt35[[#This Row],[Scope 1]:[Scope 3]])</f>
        <v>0</v>
      </c>
      <c r="G12" s="39" t="str">
        <f t="shared" ca="1" si="0"/>
        <v/>
      </c>
      <c r="L12" s="146"/>
      <c r="M12" s="146"/>
      <c r="N12" s="146"/>
      <c r="O12" s="146"/>
    </row>
    <row r="13" spans="1:45">
      <c r="B13" s="142" t="s">
        <v>244</v>
      </c>
      <c r="C13" s="295"/>
      <c r="D13" s="295"/>
      <c r="E13" s="295">
        <f ca="1">IFERROR(SUMIF(Dateneingabe_Emissionsquellen33[[Emissionsquelle
(Dropdown)]:[Berechnung Emissionen '[in t CO2e']]],"Bücher",Dateneingabe_Emissionsquellen33[Berechnung Emissionen '[in t CO2e']])+SUMIF(Dateneingabe_Emissionsquellen33[[Emissionsquelle
(Dropdown)]:[Berechnung Emissionen '[in t CO2e']]],"Papier (Primärfaser)",Dateneingabe_Emissionsquellen33[Berechnung Emissionen '[in t CO2e']])+SUMIF(Dateneingabe_Emissionsquellen33[[Emissionsquelle
(Dropdown)]:[Berechnung Emissionen '[in t CO2e']]],"Papier (Recycling)",Dateneingabe_Emissionsquellen33[Berechnung Emissionen '[in t CO2e']])+SUMIF(Dateneingabe_Emissionsquellen33[[Emissionsquelle
(Dropdown)]:[Berechnung Emissionen '[in t CO2e']]],"Papierhandtücher (Recycling)",Dateneingabe_Emissionsquellen33[Berechnung Emissionen '[in t CO2e']])+SUMIF(Dateneingabe_Emissionsquellen33[[Emissionsquelle
(Dropdown)]:[Berechnung Emissionen '[in t CO2e']]],"Toilettenpapier (Recycling)",Dateneingabe_Emissionsquellen33[Berechnung Emissionen '[in t CO2e']])+SUMIF(Dateneingabe_Emissionsquellen33[[Emissionsquelle
(Dropdown)]:[Berechnung Emissionen '[in t CO2e']]],"Zeitungen, Zeitschriften",Dateneingabe_Emissionsquellen33[Berechnung Emissionen '[in t CO2e']]),"")</f>
        <v>0</v>
      </c>
      <c r="F13" s="296">
        <f ca="1">SUM(Bilanz_gesamt35[[#This Row],[Scope 1]:[Scope 3]])</f>
        <v>0</v>
      </c>
      <c r="G13" s="39" t="str">
        <f t="shared" ca="1" si="0"/>
        <v/>
      </c>
      <c r="I13" s="71"/>
      <c r="J13" s="71"/>
      <c r="K13" s="71"/>
      <c r="L13" s="71"/>
      <c r="M13" s="71"/>
      <c r="N13" s="71"/>
      <c r="O13" s="71"/>
    </row>
    <row r="14" spans="1:45">
      <c r="B14" s="142" t="s">
        <v>133</v>
      </c>
      <c r="C14" s="295"/>
      <c r="D14" s="295"/>
      <c r="E14" s="295">
        <f>IFERROR(SUM(Dateneingabe_Emissionsquellen3347[Berechnung Emissionen '[in t CO2e']]),"")</f>
        <v>0</v>
      </c>
      <c r="F14" s="296">
        <f>SUM(Bilanz_gesamt35[[#This Row],[Scope 1]:[Scope 3]])</f>
        <v>0</v>
      </c>
      <c r="G14" s="39" t="str">
        <f t="shared" ca="1" si="0"/>
        <v/>
      </c>
      <c r="I14" s="71"/>
      <c r="J14" s="71"/>
      <c r="K14" s="71"/>
      <c r="L14" s="71"/>
      <c r="M14" s="71"/>
      <c r="N14" s="71"/>
      <c r="O14" s="71"/>
    </row>
    <row r="15" spans="1:45">
      <c r="B15" s="147" t="s">
        <v>134</v>
      </c>
      <c r="C15" s="296">
        <f>SUBTOTAL(109,Bilanz_gesamt35[Scope 1])</f>
        <v>0</v>
      </c>
      <c r="D15" s="296">
        <f>SUBTOTAL(109,Bilanz_gesamt35[Scope 2])</f>
        <v>0</v>
      </c>
      <c r="E15" s="298">
        <f ca="1">SUBTOTAL(109,Bilanz_gesamt35[Scope 3])</f>
        <v>0</v>
      </c>
      <c r="F15" s="296">
        <f ca="1">SUBTOTAL(109,Bilanz_gesamt35[Gesamt])</f>
        <v>0</v>
      </c>
      <c r="G15" s="148"/>
      <c r="I15" s="71"/>
      <c r="J15" s="71"/>
      <c r="K15" s="71"/>
      <c r="L15" s="71"/>
      <c r="M15" s="71"/>
      <c r="N15" s="71"/>
      <c r="O15" s="71"/>
    </row>
    <row r="16" spans="1:45">
      <c r="F16" s="149"/>
      <c r="I16" s="71"/>
    </row>
    <row r="17" spans="2:9">
      <c r="B17" s="145"/>
      <c r="C17" s="145"/>
      <c r="D17" s="145"/>
      <c r="E17" s="145"/>
      <c r="F17" s="145"/>
      <c r="G17" s="145"/>
      <c r="H17" s="146"/>
      <c r="I17" s="146"/>
    </row>
    <row r="49" spans="2:6" ht="21.75" thickBot="1">
      <c r="B49" s="91" t="s">
        <v>135</v>
      </c>
    </row>
    <row r="50" spans="2:6" ht="15.75" thickBot="1">
      <c r="B50" s="150"/>
      <c r="C50" s="151" t="s">
        <v>126</v>
      </c>
      <c r="D50" s="151" t="s">
        <v>127</v>
      </c>
      <c r="E50" s="152" t="s">
        <v>128</v>
      </c>
      <c r="F50" s="152" t="s">
        <v>129</v>
      </c>
    </row>
    <row r="51" spans="2:6" ht="18">
      <c r="B51" s="142" t="s">
        <v>136</v>
      </c>
      <c r="C51" s="295">
        <f>IFERROR(Bilanz_gesamt35[[#Totals],[Scope 1]],"")</f>
        <v>0</v>
      </c>
      <c r="D51" s="295">
        <f>IFERROR(Bilanz_gesamt35[[#Totals],[Scope 2]],"")</f>
        <v>0</v>
      </c>
      <c r="E51" s="299">
        <f ca="1">Bilanz_gesamt35[[#Totals],[Scope 3]]</f>
        <v>0</v>
      </c>
      <c r="F51" s="300">
        <f ca="1">SUM(C51:E51)</f>
        <v>0</v>
      </c>
    </row>
    <row r="52" spans="2:6">
      <c r="B52" s="153" t="s">
        <v>137</v>
      </c>
      <c r="C52" s="154" t="str">
        <f ca="1">IFERROR(C51/F51,"")</f>
        <v/>
      </c>
      <c r="D52" s="154" t="str">
        <f ca="1">IFERROR(D51/F51,"")</f>
        <v/>
      </c>
      <c r="E52" s="155" t="str">
        <f ca="1">IFERROR(E51/F51,"")</f>
        <v/>
      </c>
      <c r="F52" s="156">
        <f ca="1">SUM(C52:E52)</f>
        <v>0</v>
      </c>
    </row>
    <row r="78" ht="36.75" customHeight="1"/>
    <row r="80" ht="16.5" customHeight="1"/>
    <row r="81" spans="2:5" ht="21">
      <c r="B81" s="76" t="s">
        <v>138</v>
      </c>
    </row>
    <row r="82" spans="2:5" ht="21">
      <c r="B82" s="76"/>
    </row>
    <row r="83" spans="2:5" ht="15.75">
      <c r="B83" s="157" t="s">
        <v>139</v>
      </c>
      <c r="C83" s="158" t="s">
        <v>127</v>
      </c>
      <c r="D83" s="158" t="s">
        <v>128</v>
      </c>
      <c r="E83" s="374" t="s">
        <v>129</v>
      </c>
    </row>
    <row r="84" spans="2:5" ht="22.5" customHeight="1">
      <c r="B84" s="159" t="s">
        <v>140</v>
      </c>
      <c r="C84" s="301">
        <f>Scope2TabelleStromEingabe[[#Totals],[Berechnung MB Emissionen '[in t CO2e'] Scope 2]]</f>
        <v>0</v>
      </c>
      <c r="D84" s="301">
        <f>Scope2TabelleStromEingabe[[#Totals],[Berechnung MB Emissionen '[in t CO2e'] Scope 3]]</f>
        <v>0</v>
      </c>
      <c r="E84" s="375">
        <f>Dual_Reporting_Strom_Tabelle37[[#This Row],[Scope 2]]+Dual_Reporting_Strom_Tabelle37[[#This Row],[Scope 3]]</f>
        <v>0</v>
      </c>
    </row>
    <row r="85" spans="2:5" ht="19.5" customHeight="1">
      <c r="B85" s="159" t="s">
        <v>141</v>
      </c>
      <c r="C85" s="301">
        <f>Scope2TabelleStromEingabe[[#Totals],[Berechnung LB Emissionen '[in t CO2e'] Scope 2]]</f>
        <v>0</v>
      </c>
      <c r="D85" s="301">
        <f>Scope2TabelleStromEingabe[[#Totals],[Berechnung LB Emissionen '[in t CO2e'] Scope 3]]</f>
        <v>0</v>
      </c>
      <c r="E85" s="375">
        <f>Dual_Reporting_Strom_Tabelle37[[#This Row],[Scope 2]]+Dual_Reporting_Strom_Tabelle37[[#This Row],[Scope 3]]</f>
        <v>0</v>
      </c>
    </row>
    <row r="86" spans="2:5" ht="40.5" customHeight="1">
      <c r="B86" s="338" t="s">
        <v>479</v>
      </c>
      <c r="C86" s="302">
        <f>C85-C84</f>
        <v>0</v>
      </c>
      <c r="D86" s="302">
        <f>D85-D84</f>
        <v>0</v>
      </c>
      <c r="E86" s="375">
        <f>Dual_Reporting_Strom_Tabelle37[[#Totals],[Scope 2]]+Dual_Reporting_Strom_Tabelle37[[#Totals],[Scope 3]]</f>
        <v>0</v>
      </c>
    </row>
  </sheetData>
  <sheetProtection algorithmName="SHA-512" hashValue="9NPWB0RP+v0bqheJ3fzdnGKYEg548vPCuhr52hYxflT9m13kLLw+TPs8+vnG4cgLvxW9jq3ktI5UPd5NuRuZFA==" saltValue="YRc8cnHUqec8N0gpV6nUhg==" spinCount="100000" sheet="1" objects="1" scenarios="1"/>
  <mergeCells count="2">
    <mergeCell ref="B1:G1"/>
    <mergeCell ref="H1:I1"/>
  </mergeCells>
  <conditionalFormatting sqref="F6:F14">
    <cfRule type="colorScale" priority="64">
      <colorScale>
        <cfvo type="min"/>
        <cfvo type="percentile" val="50"/>
        <cfvo type="max"/>
        <color rgb="FF63BE7B"/>
        <color rgb="FFFFEB84"/>
        <color rgb="FFF8696B"/>
      </colorScale>
    </cfRule>
  </conditionalFormatting>
  <printOptions horizontalCentered="1" verticalCentered="1"/>
  <pageMargins left="0.70866141732283472" right="0.70866141732283472" top="0.39370078740157477" bottom="0.39370078740157477" header="0.31496062992125984" footer="0.31496062992125984"/>
  <pageSetup paperSize="9" orientation="landscape" horizontalDpi="300" r:id="rId1"/>
  <headerFooter>
    <oddHeader>&amp;L&amp;A&amp;R&amp;D</oddHeader>
    <oddFooter>&amp;L&amp;F&amp;R&amp;P</oddFooter>
  </headerFooter>
  <drawing r:id="rId2"/>
  <legacyDrawing r:id="rId3"/>
  <tableParts count="2">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78AC-6718-47B1-8269-B2043CF670EA}">
  <sheetPr>
    <tabColor theme="4"/>
  </sheetPr>
  <dimension ref="B1:I13"/>
  <sheetViews>
    <sheetView showGridLines="0" workbookViewId="0">
      <selection activeCell="D14" sqref="D14"/>
    </sheetView>
  </sheetViews>
  <sheetFormatPr baseColWidth="10" defaultRowHeight="15"/>
  <cols>
    <col min="2" max="2" width="48.28515625" bestFit="1" customWidth="1"/>
    <col min="3" max="3" width="24.28515625" bestFit="1" customWidth="1"/>
  </cols>
  <sheetData>
    <row r="1" spans="2:9" ht="75.75" customHeight="1">
      <c r="B1" s="452" t="s">
        <v>445</v>
      </c>
      <c r="C1" s="452"/>
      <c r="D1" s="452"/>
      <c r="E1" s="452"/>
      <c r="F1" s="452"/>
      <c r="G1" s="452"/>
      <c r="H1" s="452"/>
      <c r="I1" s="452"/>
    </row>
    <row r="6" spans="2:9" ht="21">
      <c r="B6" s="91"/>
      <c r="C6" s="145"/>
      <c r="D6" s="145"/>
      <c r="E6" s="145"/>
      <c r="F6" s="145"/>
      <c r="G6" s="145"/>
      <c r="H6" s="145"/>
      <c r="I6" s="145"/>
    </row>
    <row r="7" spans="2:9">
      <c r="B7" s="141" t="s">
        <v>445</v>
      </c>
      <c r="C7" s="141" t="s">
        <v>478</v>
      </c>
    </row>
    <row r="8" spans="2:9">
      <c r="B8" s="303" t="s">
        <v>448</v>
      </c>
      <c r="C8" s="339" t="str">
        <f ca="1">IFERROR(Bilanz_gesamt[[#Totals],[Gesamt]]/Basisdaten!C16*1000,"")</f>
        <v/>
      </c>
    </row>
    <row r="9" spans="2:9">
      <c r="B9" s="142" t="s">
        <v>477</v>
      </c>
      <c r="C9" s="339" t="str">
        <f ca="1">IFERROR(SUM(SUMIF(Dateneingabe_Emissionsquellen[[Emissionsquelle
(Dropdown)]:[Gesamt]],"Wärme BHKW Erdgas (Eigenerzeugung)",Dateneingabe_Emissionsquellen[Gesamt])+SUMIF(Dateneingabe_Emissionsquellen[[Emissionsquelle
(Dropdown)]:[Gesamt]],"Wärme BHKW Biogas (Eigenerzeugung)",Dateneingabe_Emissionsquellen[Gesamt])+Scope2Tabelle51[[#Totals],[Berechnung Emissionen '[in t CO2e'] Scope 2]]+Scope2Tabelle51[[#Totals],[Berechnung Emissionen '[in t CO2e'] Scope 3]])/Basisdaten!C17*1000,"")</f>
        <v/>
      </c>
    </row>
    <row r="10" spans="2:9">
      <c r="B10" s="142" t="s">
        <v>476</v>
      </c>
      <c r="C10" s="339" t="str">
        <f ca="1">IFERROR(SUM(SUMIF(Dateneingabe_Emissionsquellen[[Emissionsquelle
(Dropdown)]:[Berechnung Emissionen '[in t CO2e'] Scope 3]],"Strom BHKW Erdgas (Eigenerzeugung)",Dateneingabe_Emissionsquellen[Gesamt])+SUMIF(Dateneingabe_Emissionsquellen[[Emissionsquelle
(Dropdown)]:[Gesamt]],"Strom BHKW Biogas (Eigenerzeugung)",Dateneingabe_Emissionsquellen[Gesamt])+Scope2TabelleStromEingabe[[#Totals],[Berechnung MB Emissionen '[in t CO2e'] Scope 2]]+Scope2TabelleStromEingabe[[#Totals],[Berechnung MB Emissionen '[in t CO2e'] Scope 3]])/Basisdaten!C17*1000,"")</f>
        <v/>
      </c>
    </row>
    <row r="11" spans="2:9">
      <c r="B11" s="308" t="s">
        <v>462</v>
      </c>
      <c r="C11" s="339" t="str">
        <f ca="1">IFERROR(SUMIF(Dateneingabe_Emissionsquellen3343[[Kategorie
(Dropdown)]:[Berechnung Emissionen '[in t CO2e']]],"Pendeln_Mitarbeitende",Dateneingabe_Emissionsquellen3343[Berechnung Emissionen '[in t CO2e']])/Basisdaten!C15*1000,"")</f>
        <v/>
      </c>
    </row>
    <row r="12" spans="2:9">
      <c r="B12" s="142" t="s">
        <v>447</v>
      </c>
      <c r="C12" s="339" t="str">
        <f ca="1">IFERROR(SUMIF(Dateneingabe_Emissionsquellen3343[[Kategorie
(Dropdown)]:[Berechnung Emissionen '[in t CO2e']]],"Pendeln_Studierende",Dateneingabe_Emissionsquellen3343[Berechnung Emissionen '[in t CO2e']])/Basisdaten!C16*1000,"")</f>
        <v/>
      </c>
    </row>
    <row r="13" spans="2:9">
      <c r="B13" s="308" t="s">
        <v>463</v>
      </c>
      <c r="C13" s="339" t="str">
        <f ca="1">IFERROR(SUMIF(Dateneingabe_Emissionsquellen3343[[Kategorie
(Dropdown)]:[Berechnung Emissionen '[in t CO2e']]],"Dienstreisen",Dateneingabe_Emissionsquellen3343[Berechnung Emissionen '[in t CO2e']])/Basisdaten!C15*1000,"")</f>
        <v/>
      </c>
    </row>
  </sheetData>
  <sheetProtection algorithmName="SHA-512" hashValue="WR/XUUmq+t5SkTsPRNpOBqFCIWV09e/g0jIbnUzqmyfid0TQMgZ6T2/ar5DQ1Gv83pMhApcGm1zvlNOnwG3BOw==" saltValue="5/MT2vKYD4vGlf/wWpX1rg==" spinCount="100000" sheet="1" objects="1" scenarios="1"/>
  <mergeCells count="2">
    <mergeCell ref="B1:G1"/>
    <mergeCell ref="H1:I1"/>
  </mergeCells>
  <pageMargins left="0.7" right="0.7" top="0.78740157499999996" bottom="0.78740157499999996"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2">
    <tabColor indexed="2"/>
  </sheetPr>
  <dimension ref="A4:U237"/>
  <sheetViews>
    <sheetView showFormulas="1" showGridLines="0" topLeftCell="C16" zoomScale="90" zoomScaleNormal="90" workbookViewId="0">
      <selection activeCell="E51" sqref="E51"/>
    </sheetView>
  </sheetViews>
  <sheetFormatPr baseColWidth="10" defaultColWidth="11.42578125" defaultRowHeight="15"/>
  <cols>
    <col min="1" max="1" width="39.28515625" bestFit="1" customWidth="1"/>
    <col min="2" max="3" width="21.5703125" customWidth="1"/>
    <col min="4" max="4" width="28.5703125" customWidth="1"/>
    <col min="5" max="5" width="25.5703125" customWidth="1"/>
    <col min="6" max="6" width="26" customWidth="1"/>
    <col min="7" max="7" width="37.7109375" customWidth="1"/>
    <col min="8" max="8" width="16.7109375" bestFit="1" customWidth="1"/>
    <col min="9" max="9" width="16.7109375" customWidth="1"/>
    <col min="10" max="16" width="35.28515625" customWidth="1"/>
    <col min="17" max="17" width="15.7109375" customWidth="1"/>
    <col min="18" max="18" width="19.7109375" bestFit="1" customWidth="1"/>
    <col min="19" max="20" width="38.5703125" customWidth="1"/>
    <col min="21" max="21" width="27" customWidth="1"/>
    <col min="22" max="22" width="48.28515625" bestFit="1" customWidth="1"/>
    <col min="23" max="23" width="33.5703125" bestFit="1" customWidth="1"/>
    <col min="24" max="24" width="19.7109375" bestFit="1" customWidth="1"/>
    <col min="25" max="25" width="24.28515625" customWidth="1"/>
    <col min="26" max="26" width="20.42578125" customWidth="1"/>
    <col min="27" max="27" width="15.5703125" customWidth="1"/>
    <col min="28" max="28" width="19.7109375" bestFit="1" customWidth="1"/>
    <col min="30" max="30" width="13.42578125" customWidth="1"/>
    <col min="34" max="34" width="18.42578125" customWidth="1"/>
    <col min="35" max="35" width="14.7109375" customWidth="1"/>
    <col min="36" max="36" width="21.5703125" customWidth="1"/>
  </cols>
  <sheetData>
    <row r="4" spans="1:6">
      <c r="B4" s="41" t="s">
        <v>263</v>
      </c>
    </row>
    <row r="5" spans="1:6">
      <c r="B5" s="340" t="s">
        <v>483</v>
      </c>
    </row>
    <row r="6" spans="1:6">
      <c r="B6" s="169" t="s">
        <v>484</v>
      </c>
    </row>
    <row r="7" spans="1:6">
      <c r="B7" s="169" t="s">
        <v>485</v>
      </c>
    </row>
    <row r="8" spans="1:6">
      <c r="B8" s="169" t="s">
        <v>486</v>
      </c>
    </row>
    <row r="9" spans="1:6">
      <c r="B9" s="433" t="s">
        <v>514</v>
      </c>
    </row>
    <row r="10" spans="1:6">
      <c r="B10" s="15"/>
    </row>
    <row r="11" spans="1:6">
      <c r="B11" s="15"/>
    </row>
    <row r="12" spans="1:6">
      <c r="B12" s="15"/>
    </row>
    <row r="13" spans="1:6">
      <c r="B13" s="15"/>
    </row>
    <row r="14" spans="1:6">
      <c r="B14" s="15"/>
    </row>
    <row r="15" spans="1:6" s="87" customFormat="1">
      <c r="B15" s="169"/>
    </row>
    <row r="16" spans="1:6">
      <c r="A16" s="341" t="s">
        <v>259</v>
      </c>
      <c r="B16" s="341" t="s">
        <v>260</v>
      </c>
      <c r="C16" s="517" t="s">
        <v>128</v>
      </c>
      <c r="D16" s="517"/>
      <c r="E16" s="517"/>
      <c r="F16" s="517"/>
    </row>
    <row r="17" spans="1:10">
      <c r="A17" s="44" t="s">
        <v>507</v>
      </c>
      <c r="B17" s="44" t="s">
        <v>46</v>
      </c>
    </row>
    <row r="18" spans="1:10">
      <c r="A18" t="s">
        <v>508</v>
      </c>
      <c r="B18" t="s">
        <v>56</v>
      </c>
    </row>
    <row r="19" spans="1:10">
      <c r="A19" s="44" t="s">
        <v>509</v>
      </c>
    </row>
    <row r="23" spans="1:10">
      <c r="A23" s="42" t="s">
        <v>507</v>
      </c>
      <c r="B23" s="43" t="s">
        <v>46</v>
      </c>
      <c r="C23" s="42" t="s">
        <v>480</v>
      </c>
      <c r="D23" s="42" t="s">
        <v>131</v>
      </c>
      <c r="E23" s="43" t="s">
        <v>132</v>
      </c>
      <c r="F23" s="42" t="s">
        <v>133</v>
      </c>
    </row>
    <row r="24" spans="1:10">
      <c r="A24" s="242" t="s">
        <v>32</v>
      </c>
      <c r="B24" s="40" t="s">
        <v>49</v>
      </c>
      <c r="C24" s="61" t="s">
        <v>201</v>
      </c>
      <c r="D24" s="61" t="s">
        <v>339</v>
      </c>
      <c r="E24" s="61" t="s">
        <v>104</v>
      </c>
      <c r="F24" s="61" t="s">
        <v>117</v>
      </c>
    </row>
    <row r="25" spans="1:10">
      <c r="A25" s="242" t="s">
        <v>62</v>
      </c>
      <c r="B25" s="40" t="s">
        <v>52</v>
      </c>
      <c r="C25" s="62" t="s">
        <v>79</v>
      </c>
      <c r="D25" s="62" t="s">
        <v>340</v>
      </c>
      <c r="E25" s="62" t="s">
        <v>110</v>
      </c>
      <c r="F25" s="62" t="s">
        <v>119</v>
      </c>
    </row>
    <row r="26" spans="1:10">
      <c r="A26" s="242" t="s">
        <v>34</v>
      </c>
      <c r="B26" s="40" t="s">
        <v>53</v>
      </c>
      <c r="C26" s="61" t="s">
        <v>89</v>
      </c>
      <c r="D26" s="61" t="s">
        <v>298</v>
      </c>
      <c r="E26" s="61" t="s">
        <v>106</v>
      </c>
      <c r="F26" s="61" t="s">
        <v>118</v>
      </c>
      <c r="I26" s="45" t="s">
        <v>261</v>
      </c>
      <c r="J26" s="43" t="s">
        <v>262</v>
      </c>
    </row>
    <row r="27" spans="1:10">
      <c r="A27" s="242" t="s">
        <v>59</v>
      </c>
      <c r="B27" s="40" t="s">
        <v>172</v>
      </c>
      <c r="C27" s="62" t="s">
        <v>90</v>
      </c>
      <c r="D27" s="62" t="s">
        <v>99</v>
      </c>
      <c r="E27" s="62" t="s">
        <v>107</v>
      </c>
      <c r="F27" s="62" t="s">
        <v>120</v>
      </c>
      <c r="I27" s="61" t="s">
        <v>36</v>
      </c>
      <c r="J27">
        <v>1</v>
      </c>
    </row>
    <row r="28" spans="1:10">
      <c r="A28" s="249" t="s">
        <v>428</v>
      </c>
      <c r="B28" s="40" t="s">
        <v>174</v>
      </c>
      <c r="C28" s="62" t="s">
        <v>91</v>
      </c>
      <c r="D28" s="61" t="s">
        <v>341</v>
      </c>
      <c r="E28" s="61" t="s">
        <v>114</v>
      </c>
      <c r="F28" s="61" t="s">
        <v>122</v>
      </c>
      <c r="I28" s="62" t="s">
        <v>33</v>
      </c>
      <c r="J28">
        <v>1.05</v>
      </c>
    </row>
    <row r="29" spans="1:10">
      <c r="A29" s="249" t="s">
        <v>413</v>
      </c>
      <c r="B29" s="40" t="s">
        <v>171</v>
      </c>
      <c r="C29" s="62" t="s">
        <v>336</v>
      </c>
      <c r="D29" s="62" t="s">
        <v>350</v>
      </c>
      <c r="E29" s="62" t="s">
        <v>113</v>
      </c>
      <c r="F29" s="62" t="s">
        <v>124</v>
      </c>
      <c r="I29" s="61" t="s">
        <v>35</v>
      </c>
      <c r="J29">
        <v>1.1000000000000001</v>
      </c>
    </row>
    <row r="30" spans="1:10">
      <c r="A30" s="242" t="s">
        <v>61</v>
      </c>
      <c r="B30" s="40" t="s">
        <v>50</v>
      </c>
      <c r="C30" s="62" t="s">
        <v>92</v>
      </c>
      <c r="D30" s="61" t="s">
        <v>100</v>
      </c>
      <c r="E30" s="61" t="s">
        <v>410</v>
      </c>
      <c r="F30" s="61" t="s">
        <v>121</v>
      </c>
      <c r="I30" s="46" t="s">
        <v>57</v>
      </c>
      <c r="J30">
        <v>1.1499999999999999</v>
      </c>
    </row>
    <row r="31" spans="1:10">
      <c r="A31" s="242" t="s">
        <v>294</v>
      </c>
      <c r="B31" s="40" t="s">
        <v>48</v>
      </c>
      <c r="C31" s="62" t="s">
        <v>78</v>
      </c>
      <c r="D31" s="62" t="s">
        <v>101</v>
      </c>
      <c r="F31" s="62" t="s">
        <v>100</v>
      </c>
    </row>
    <row r="32" spans="1:10">
      <c r="A32" s="242" t="s">
        <v>179</v>
      </c>
      <c r="B32" s="40" t="s">
        <v>488</v>
      </c>
      <c r="C32" s="61" t="s">
        <v>80</v>
      </c>
      <c r="D32" s="61" t="s">
        <v>95</v>
      </c>
      <c r="E32" s="43" t="s">
        <v>104</v>
      </c>
      <c r="F32" s="61" t="s">
        <v>125</v>
      </c>
    </row>
    <row r="33" spans="1:6">
      <c r="A33" s="242" t="s">
        <v>332</v>
      </c>
      <c r="B33" s="40" t="s">
        <v>51</v>
      </c>
      <c r="C33" s="62" t="s">
        <v>81</v>
      </c>
      <c r="D33" s="62" t="s">
        <v>354</v>
      </c>
      <c r="E33" s="61" t="s">
        <v>105</v>
      </c>
      <c r="F33" s="62" t="s">
        <v>242</v>
      </c>
    </row>
    <row r="34" spans="1:6" ht="15" customHeight="1">
      <c r="A34" s="242" t="s">
        <v>60</v>
      </c>
      <c r="B34" s="40" t="s">
        <v>47</v>
      </c>
      <c r="C34" s="61" t="s">
        <v>82</v>
      </c>
      <c r="D34" s="61" t="s">
        <v>343</v>
      </c>
      <c r="E34" s="62" t="s">
        <v>319</v>
      </c>
      <c r="F34" s="61" t="s">
        <v>244</v>
      </c>
    </row>
    <row r="35" spans="1:6" ht="17.25" customHeight="1">
      <c r="A35" s="242" t="s">
        <v>183</v>
      </c>
      <c r="B35" s="40" t="s">
        <v>54</v>
      </c>
      <c r="C35" s="62" t="s">
        <v>83</v>
      </c>
      <c r="D35" s="62" t="s">
        <v>96</v>
      </c>
      <c r="E35" s="61" t="s">
        <v>317</v>
      </c>
      <c r="F35" s="62" t="s">
        <v>246</v>
      </c>
    </row>
    <row r="36" spans="1:6">
      <c r="A36" s="242" t="s">
        <v>180</v>
      </c>
      <c r="B36" s="40" t="s">
        <v>55</v>
      </c>
      <c r="C36" s="61" t="s">
        <v>84</v>
      </c>
      <c r="D36" s="61" t="s">
        <v>97</v>
      </c>
      <c r="E36" s="62" t="s">
        <v>320</v>
      </c>
      <c r="F36" s="61" t="s">
        <v>248</v>
      </c>
    </row>
    <row r="37" spans="1:6">
      <c r="A37" s="242" t="s">
        <v>186</v>
      </c>
      <c r="B37" s="40" t="s">
        <v>73</v>
      </c>
      <c r="C37" s="62" t="s">
        <v>85</v>
      </c>
      <c r="D37" s="62" t="s">
        <v>331</v>
      </c>
      <c r="E37" s="61" t="s">
        <v>321</v>
      </c>
      <c r="F37" s="62" t="s">
        <v>250</v>
      </c>
    </row>
    <row r="38" spans="1:6">
      <c r="A38" s="242" t="s">
        <v>58</v>
      </c>
      <c r="B38" s="40" t="s">
        <v>456</v>
      </c>
      <c r="C38" s="61" t="s">
        <v>86</v>
      </c>
      <c r="D38" s="61" t="s">
        <v>346</v>
      </c>
      <c r="E38" s="62" t="s">
        <v>468</v>
      </c>
      <c r="F38" s="61" t="s">
        <v>252</v>
      </c>
    </row>
    <row r="39" spans="1:6">
      <c r="A39" s="242" t="s">
        <v>168</v>
      </c>
      <c r="B39" s="40" t="s">
        <v>454</v>
      </c>
      <c r="C39" s="62" t="s">
        <v>87</v>
      </c>
      <c r="D39" s="62" t="s">
        <v>347</v>
      </c>
      <c r="E39" s="61" t="s">
        <v>109</v>
      </c>
      <c r="F39" s="62" t="s">
        <v>123</v>
      </c>
    </row>
    <row r="40" spans="1:6">
      <c r="A40" s="242" t="s">
        <v>167</v>
      </c>
      <c r="B40" s="347"/>
      <c r="C40" s="61" t="s">
        <v>88</v>
      </c>
      <c r="D40" s="61" t="s">
        <v>98</v>
      </c>
      <c r="E40" s="62" t="s">
        <v>433</v>
      </c>
      <c r="F40" s="169"/>
    </row>
    <row r="41" spans="1:6">
      <c r="A41" s="242" t="s">
        <v>37</v>
      </c>
      <c r="B41" s="347"/>
      <c r="C41" s="62" t="s">
        <v>215</v>
      </c>
      <c r="D41" s="62" t="s">
        <v>193</v>
      </c>
      <c r="E41" s="61" t="s">
        <v>434</v>
      </c>
      <c r="F41" s="169"/>
    </row>
    <row r="42" spans="1:6" ht="14.25" customHeight="1">
      <c r="A42" s="242" t="s">
        <v>452</v>
      </c>
      <c r="B42" s="347"/>
      <c r="C42" s="61" t="s">
        <v>217</v>
      </c>
      <c r="D42" s="61" t="s">
        <v>196</v>
      </c>
      <c r="E42" s="62" t="s">
        <v>437</v>
      </c>
      <c r="F42" s="169"/>
    </row>
    <row r="43" spans="1:6" ht="15.75" customHeight="1">
      <c r="A43" s="242" t="s">
        <v>450</v>
      </c>
      <c r="B43" s="348"/>
      <c r="C43" s="62" t="s">
        <v>218</v>
      </c>
      <c r="D43" s="62" t="s">
        <v>102</v>
      </c>
      <c r="E43" s="61" t="s">
        <v>436</v>
      </c>
      <c r="F43" s="169"/>
    </row>
    <row r="44" spans="1:6" ht="15" customHeight="1">
      <c r="A44" s="242" t="s">
        <v>451</v>
      </c>
      <c r="B44" s="347"/>
      <c r="C44" s="61" t="s">
        <v>219</v>
      </c>
      <c r="D44" s="61" t="s">
        <v>280</v>
      </c>
      <c r="E44" s="62" t="s">
        <v>435</v>
      </c>
      <c r="F44" s="169"/>
    </row>
    <row r="45" spans="1:6" ht="18" customHeight="1">
      <c r="A45" s="242" t="s">
        <v>449</v>
      </c>
      <c r="C45" s="62" t="s">
        <v>206</v>
      </c>
      <c r="D45" s="62" t="s">
        <v>199</v>
      </c>
      <c r="E45" s="61" t="s">
        <v>438</v>
      </c>
      <c r="F45" s="169"/>
    </row>
    <row r="46" spans="1:6" ht="15.75" customHeight="1">
      <c r="A46" s="242" t="s">
        <v>38</v>
      </c>
      <c r="B46" s="43" t="s">
        <v>56</v>
      </c>
      <c r="C46" s="61" t="s">
        <v>220</v>
      </c>
      <c r="D46" s="61" t="s">
        <v>200</v>
      </c>
      <c r="E46" s="62" t="s">
        <v>490</v>
      </c>
      <c r="F46" s="169"/>
    </row>
    <row r="47" spans="1:6" ht="15.75" customHeight="1">
      <c r="A47" s="242"/>
      <c r="B47" s="99" t="s">
        <v>422</v>
      </c>
      <c r="C47" s="169"/>
      <c r="D47" s="62" t="s">
        <v>388</v>
      </c>
      <c r="E47" s="61" t="s">
        <v>111</v>
      </c>
      <c r="F47" s="169"/>
    </row>
    <row r="48" spans="1:6" ht="17.649999999999999" customHeight="1">
      <c r="A48" s="242"/>
      <c r="B48" s="99" t="s">
        <v>421</v>
      </c>
      <c r="C48" s="406"/>
      <c r="D48" s="61" t="s">
        <v>299</v>
      </c>
      <c r="E48" s="62" t="s">
        <v>322</v>
      </c>
      <c r="F48" s="315"/>
    </row>
    <row r="49" spans="1:21" ht="19.5" customHeight="1">
      <c r="A49" s="242"/>
      <c r="B49" s="99" t="s">
        <v>418</v>
      </c>
      <c r="C49" s="169"/>
      <c r="D49" s="62" t="s">
        <v>348</v>
      </c>
      <c r="E49" s="61" t="s">
        <v>112</v>
      </c>
      <c r="F49" s="170"/>
    </row>
    <row r="50" spans="1:21" ht="16.5" customHeight="1">
      <c r="A50" s="242"/>
      <c r="B50" s="99" t="s">
        <v>419</v>
      </c>
      <c r="C50" s="406"/>
      <c r="D50" s="61" t="s">
        <v>355</v>
      </c>
      <c r="E50" s="62" t="s">
        <v>108</v>
      </c>
    </row>
    <row r="51" spans="1:21" ht="15.75" customHeight="1">
      <c r="A51" s="242"/>
      <c r="B51" s="99" t="s">
        <v>424</v>
      </c>
      <c r="C51" s="169"/>
      <c r="D51" s="62" t="s">
        <v>300</v>
      </c>
      <c r="E51" s="61" t="s">
        <v>506</v>
      </c>
    </row>
    <row r="52" spans="1:21" ht="16.5" customHeight="1">
      <c r="A52" s="243"/>
      <c r="B52" s="246" t="s">
        <v>417</v>
      </c>
      <c r="C52" s="406"/>
      <c r="D52" s="356" t="s">
        <v>491</v>
      </c>
      <c r="E52" s="62" t="s">
        <v>224</v>
      </c>
    </row>
    <row r="53" spans="1:21" ht="17.25" customHeight="1">
      <c r="A53" s="43" t="s">
        <v>508</v>
      </c>
      <c r="B53" s="242" t="s">
        <v>420</v>
      </c>
      <c r="C53" s="169"/>
      <c r="D53" s="62" t="s">
        <v>349</v>
      </c>
      <c r="E53" s="61" t="s">
        <v>225</v>
      </c>
    </row>
    <row r="54" spans="1:21" ht="15.75" customHeight="1">
      <c r="A54" s="242" t="s">
        <v>163</v>
      </c>
      <c r="B54" s="242" t="s">
        <v>423</v>
      </c>
      <c r="C54" s="406"/>
      <c r="D54" s="356" t="s">
        <v>356</v>
      </c>
      <c r="E54" s="62" t="s">
        <v>226</v>
      </c>
    </row>
    <row r="55" spans="1:21" ht="18" customHeight="1">
      <c r="A55" s="242" t="s">
        <v>164</v>
      </c>
      <c r="B55" s="242" t="s">
        <v>455</v>
      </c>
      <c r="C55" s="169"/>
      <c r="D55" s="62" t="s">
        <v>353</v>
      </c>
      <c r="E55" s="61" t="s">
        <v>473</v>
      </c>
    </row>
    <row r="56" spans="1:21" ht="16.5" customHeight="1">
      <c r="A56" s="249" t="s">
        <v>426</v>
      </c>
      <c r="B56" s="242" t="s">
        <v>453</v>
      </c>
      <c r="C56" s="406"/>
      <c r="D56" s="356" t="s">
        <v>351</v>
      </c>
      <c r="E56" s="62" t="s">
        <v>229</v>
      </c>
    </row>
    <row r="57" spans="1:21" ht="16.5" customHeight="1">
      <c r="A57" s="242" t="s">
        <v>385</v>
      </c>
      <c r="B57" s="324" t="s">
        <v>191</v>
      </c>
      <c r="C57" s="62"/>
      <c r="D57" s="62" t="s">
        <v>352</v>
      </c>
      <c r="E57" s="61" t="s">
        <v>115</v>
      </c>
    </row>
    <row r="58" spans="1:21" ht="17.25" customHeight="1">
      <c r="A58" s="242" t="s">
        <v>386</v>
      </c>
      <c r="B58" s="243"/>
      <c r="C58" s="179"/>
      <c r="D58" s="406"/>
      <c r="E58" s="432" t="s">
        <v>512</v>
      </c>
      <c r="S58" t="s">
        <v>264</v>
      </c>
    </row>
    <row r="59" spans="1:21">
      <c r="A59" s="242"/>
      <c r="B59" s="243"/>
      <c r="C59" s="179"/>
      <c r="D59" s="169"/>
      <c r="E59" s="406"/>
      <c r="S59" t="s">
        <v>149</v>
      </c>
      <c r="T59">
        <v>2</v>
      </c>
      <c r="U59">
        <v>1</v>
      </c>
    </row>
    <row r="60" spans="1:21">
      <c r="A60" s="243"/>
      <c r="B60" s="243"/>
      <c r="C60" s="179"/>
      <c r="D60" s="406"/>
      <c r="E60" s="169"/>
      <c r="S60" t="s">
        <v>77</v>
      </c>
      <c r="T60">
        <v>1</v>
      </c>
      <c r="U60">
        <v>1</v>
      </c>
    </row>
    <row r="61" spans="1:21">
      <c r="A61" s="243"/>
      <c r="B61" s="244"/>
      <c r="C61" s="179"/>
      <c r="D61" s="169"/>
      <c r="E61" s="406"/>
      <c r="S61" t="s">
        <v>94</v>
      </c>
      <c r="T61">
        <v>2</v>
      </c>
      <c r="U61">
        <v>1</v>
      </c>
    </row>
    <row r="62" spans="1:21">
      <c r="A62" s="242"/>
      <c r="B62" s="244"/>
      <c r="C62" s="179"/>
      <c r="D62" s="406"/>
      <c r="E62" s="169"/>
      <c r="S62" t="s">
        <v>148</v>
      </c>
      <c r="T62">
        <v>5</v>
      </c>
      <c r="U62">
        <v>-1</v>
      </c>
    </row>
    <row r="63" spans="1:21">
      <c r="A63" s="42" t="s">
        <v>509</v>
      </c>
      <c r="B63" s="179"/>
      <c r="C63" s="179"/>
      <c r="D63" s="169"/>
      <c r="S63" t="s">
        <v>144</v>
      </c>
      <c r="T63">
        <v>14</v>
      </c>
      <c r="U63">
        <v>-1</v>
      </c>
    </row>
    <row r="64" spans="1:21">
      <c r="A64" s="44" t="s">
        <v>302</v>
      </c>
      <c r="B64" s="179"/>
      <c r="C64" s="179"/>
      <c r="D64" s="406"/>
      <c r="S64" t="s">
        <v>145</v>
      </c>
      <c r="T64">
        <v>15</v>
      </c>
      <c r="U64">
        <v>-1</v>
      </c>
    </row>
    <row r="65" spans="1:21">
      <c r="A65" t="s">
        <v>304</v>
      </c>
      <c r="B65" s="179"/>
      <c r="D65" s="169"/>
      <c r="S65" t="s">
        <v>146</v>
      </c>
      <c r="T65">
        <v>17</v>
      </c>
      <c r="U65">
        <v>-1</v>
      </c>
    </row>
    <row r="66" spans="1:21">
      <c r="A66" s="44" t="s">
        <v>305</v>
      </c>
      <c r="B66" s="179"/>
      <c r="D66" s="406"/>
      <c r="E66" s="42" t="s">
        <v>106</v>
      </c>
      <c r="S66" t="s">
        <v>147</v>
      </c>
      <c r="T66">
        <v>18</v>
      </c>
      <c r="U66">
        <v>-1</v>
      </c>
    </row>
    <row r="67" spans="1:21">
      <c r="A67" t="s">
        <v>306</v>
      </c>
      <c r="B67" s="179"/>
      <c r="D67" s="169"/>
      <c r="E67" s="61" t="s">
        <v>105</v>
      </c>
    </row>
    <row r="68" spans="1:21" ht="17.25" customHeight="1">
      <c r="A68" s="44" t="s">
        <v>312</v>
      </c>
      <c r="B68" s="179"/>
      <c r="D68" s="406"/>
      <c r="E68" s="62" t="s">
        <v>319</v>
      </c>
    </row>
    <row r="69" spans="1:21">
      <c r="A69" t="s">
        <v>310</v>
      </c>
      <c r="B69" s="179"/>
      <c r="C69" s="89"/>
      <c r="D69" s="169"/>
      <c r="E69" s="61" t="s">
        <v>317</v>
      </c>
    </row>
    <row r="70" spans="1:21">
      <c r="A70" s="44" t="s">
        <v>39</v>
      </c>
      <c r="B70" s="179"/>
      <c r="C70" s="89"/>
      <c r="D70" s="15"/>
      <c r="E70" s="62" t="s">
        <v>320</v>
      </c>
    </row>
    <row r="71" spans="1:21">
      <c r="A71" t="s">
        <v>42</v>
      </c>
      <c r="C71" s="88"/>
      <c r="D71" s="15"/>
      <c r="E71" s="61" t="s">
        <v>321</v>
      </c>
    </row>
    <row r="72" spans="1:21">
      <c r="A72" s="44" t="s">
        <v>501</v>
      </c>
      <c r="C72" s="88"/>
      <c r="D72" s="117"/>
      <c r="E72" s="62" t="s">
        <v>468</v>
      </c>
    </row>
    <row r="73" spans="1:21">
      <c r="A73" t="s">
        <v>41</v>
      </c>
      <c r="D73" s="117"/>
      <c r="E73" s="61" t="s">
        <v>109</v>
      </c>
    </row>
    <row r="74" spans="1:21">
      <c r="A74" s="44" t="s">
        <v>40</v>
      </c>
      <c r="D74" s="178"/>
      <c r="E74" s="62" t="s">
        <v>433</v>
      </c>
    </row>
    <row r="75" spans="1:21">
      <c r="A75" t="s">
        <v>307</v>
      </c>
      <c r="D75" s="88"/>
      <c r="E75" s="61" t="s">
        <v>434</v>
      </c>
    </row>
    <row r="76" spans="1:21">
      <c r="A76" s="44" t="s">
        <v>308</v>
      </c>
      <c r="E76" s="62" t="s">
        <v>437</v>
      </c>
    </row>
    <row r="77" spans="1:21">
      <c r="A77" t="s">
        <v>309</v>
      </c>
      <c r="E77" s="61" t="s">
        <v>436</v>
      </c>
    </row>
    <row r="78" spans="1:21">
      <c r="A78" s="44" t="s">
        <v>313</v>
      </c>
      <c r="E78" s="62" t="s">
        <v>435</v>
      </c>
    </row>
    <row r="79" spans="1:21">
      <c r="A79" t="s">
        <v>314</v>
      </c>
      <c r="E79" s="61" t="s">
        <v>438</v>
      </c>
    </row>
    <row r="80" spans="1:21">
      <c r="A80" s="44" t="s">
        <v>315</v>
      </c>
      <c r="E80" s="62" t="s">
        <v>111</v>
      </c>
    </row>
    <row r="81" spans="1:5">
      <c r="A81" t="s">
        <v>316</v>
      </c>
      <c r="E81" s="61" t="s">
        <v>322</v>
      </c>
    </row>
    <row r="82" spans="1:5">
      <c r="A82" s="405"/>
      <c r="E82" s="62" t="s">
        <v>112</v>
      </c>
    </row>
    <row r="83" spans="1:5">
      <c r="A83" s="15"/>
      <c r="E83" s="61" t="s">
        <v>108</v>
      </c>
    </row>
    <row r="84" spans="1:5">
      <c r="A84" s="405"/>
      <c r="E84" s="62" t="s">
        <v>506</v>
      </c>
    </row>
    <row r="85" spans="1:5">
      <c r="A85" s="15"/>
      <c r="E85" s="61" t="s">
        <v>224</v>
      </c>
    </row>
    <row r="86" spans="1:5">
      <c r="A86" s="405"/>
      <c r="E86" s="62" t="s">
        <v>225</v>
      </c>
    </row>
    <row r="87" spans="1:5">
      <c r="A87" s="15"/>
      <c r="E87" s="62" t="s">
        <v>226</v>
      </c>
    </row>
    <row r="88" spans="1:5">
      <c r="A88" s="405"/>
      <c r="E88" s="421" t="s">
        <v>473</v>
      </c>
    </row>
    <row r="89" spans="1:5">
      <c r="A89" s="15"/>
      <c r="E89" s="421" t="s">
        <v>229</v>
      </c>
    </row>
    <row r="90" spans="1:5">
      <c r="A90" s="405"/>
      <c r="E90" s="421" t="s">
        <v>115</v>
      </c>
    </row>
    <row r="91" spans="1:5">
      <c r="A91" s="15"/>
      <c r="E91" s="422"/>
    </row>
    <row r="92" spans="1:5">
      <c r="E92" s="169" t="s">
        <v>512</v>
      </c>
    </row>
    <row r="93" spans="1:5">
      <c r="E93" s="406"/>
    </row>
    <row r="94" spans="1:5">
      <c r="E94" s="169"/>
    </row>
    <row r="95" spans="1:5">
      <c r="E95" s="406"/>
    </row>
    <row r="96" spans="1:5">
      <c r="E96" s="169"/>
    </row>
    <row r="97" spans="1:5">
      <c r="E97" s="62"/>
    </row>
    <row r="99" spans="1:5">
      <c r="E99" s="47" t="s">
        <v>107</v>
      </c>
    </row>
    <row r="100" spans="1:5">
      <c r="A100" s="15"/>
      <c r="E100" s="61" t="s">
        <v>105</v>
      </c>
    </row>
    <row r="101" spans="1:5">
      <c r="E101" s="62" t="s">
        <v>319</v>
      </c>
    </row>
    <row r="102" spans="1:5">
      <c r="A102" s="15"/>
      <c r="E102" s="61" t="s">
        <v>317</v>
      </c>
    </row>
    <row r="103" spans="1:5">
      <c r="E103" s="62" t="s">
        <v>320</v>
      </c>
    </row>
    <row r="104" spans="1:5">
      <c r="A104" s="15"/>
      <c r="E104" s="61" t="s">
        <v>321</v>
      </c>
    </row>
    <row r="105" spans="1:5">
      <c r="E105" s="62" t="s">
        <v>468</v>
      </c>
    </row>
    <row r="106" spans="1:5">
      <c r="E106" s="61" t="s">
        <v>109</v>
      </c>
    </row>
    <row r="107" spans="1:5">
      <c r="A107" s="15"/>
      <c r="E107" s="62" t="s">
        <v>433</v>
      </c>
    </row>
    <row r="108" spans="1:5">
      <c r="E108" s="61" t="s">
        <v>434</v>
      </c>
    </row>
    <row r="109" spans="1:5">
      <c r="E109" s="62" t="s">
        <v>437</v>
      </c>
    </row>
    <row r="110" spans="1:5">
      <c r="E110" s="61" t="s">
        <v>436</v>
      </c>
    </row>
    <row r="111" spans="1:5">
      <c r="E111" s="62" t="s">
        <v>435</v>
      </c>
    </row>
    <row r="112" spans="1:5">
      <c r="E112" s="61" t="s">
        <v>438</v>
      </c>
    </row>
    <row r="113" spans="1:5">
      <c r="E113" s="62" t="s">
        <v>111</v>
      </c>
    </row>
    <row r="114" spans="1:5">
      <c r="E114" s="61" t="s">
        <v>322</v>
      </c>
    </row>
    <row r="115" spans="1:5">
      <c r="E115" s="62" t="s">
        <v>112</v>
      </c>
    </row>
    <row r="116" spans="1:5">
      <c r="E116" s="61" t="s">
        <v>108</v>
      </c>
    </row>
    <row r="117" spans="1:5">
      <c r="E117" s="62" t="s">
        <v>506</v>
      </c>
    </row>
    <row r="118" spans="1:5">
      <c r="A118" s="15"/>
      <c r="E118" s="61" t="s">
        <v>224</v>
      </c>
    </row>
    <row r="119" spans="1:5">
      <c r="A119" s="15"/>
      <c r="E119" s="62" t="s">
        <v>225</v>
      </c>
    </row>
    <row r="120" spans="1:5">
      <c r="A120" s="15"/>
      <c r="E120" s="61" t="s">
        <v>226</v>
      </c>
    </row>
    <row r="121" spans="1:5">
      <c r="A121" s="15"/>
      <c r="E121" s="62" t="s">
        <v>473</v>
      </c>
    </row>
    <row r="122" spans="1:5">
      <c r="A122" s="88"/>
      <c r="E122" s="61" t="s">
        <v>229</v>
      </c>
    </row>
    <row r="123" spans="1:5">
      <c r="A123" s="88"/>
      <c r="E123" s="62" t="s">
        <v>115</v>
      </c>
    </row>
    <row r="124" spans="1:5">
      <c r="E124" s="406" t="s">
        <v>512</v>
      </c>
    </row>
    <row r="125" spans="1:5">
      <c r="E125" s="169"/>
    </row>
    <row r="126" spans="1:5">
      <c r="E126" s="406"/>
    </row>
    <row r="127" spans="1:5">
      <c r="E127" s="169"/>
    </row>
    <row r="128" spans="1:5">
      <c r="E128" s="406"/>
    </row>
    <row r="132" spans="5:5">
      <c r="E132" s="47" t="s">
        <v>110</v>
      </c>
    </row>
    <row r="133" spans="5:5">
      <c r="E133" s="61" t="s">
        <v>105</v>
      </c>
    </row>
    <row r="134" spans="5:5">
      <c r="E134" s="62" t="s">
        <v>319</v>
      </c>
    </row>
    <row r="135" spans="5:5">
      <c r="E135" s="61" t="s">
        <v>317</v>
      </c>
    </row>
    <row r="136" spans="5:5">
      <c r="E136" s="62" t="s">
        <v>320</v>
      </c>
    </row>
    <row r="137" spans="5:5">
      <c r="E137" s="61" t="s">
        <v>321</v>
      </c>
    </row>
    <row r="138" spans="5:5">
      <c r="E138" s="62" t="s">
        <v>468</v>
      </c>
    </row>
    <row r="139" spans="5:5">
      <c r="E139" s="61" t="s">
        <v>109</v>
      </c>
    </row>
    <row r="140" spans="5:5">
      <c r="E140" s="62" t="s">
        <v>433</v>
      </c>
    </row>
    <row r="141" spans="5:5">
      <c r="E141" s="61" t="s">
        <v>434</v>
      </c>
    </row>
    <row r="142" spans="5:5">
      <c r="E142" s="62" t="s">
        <v>437</v>
      </c>
    </row>
    <row r="143" spans="5:5">
      <c r="E143" s="61" t="s">
        <v>436</v>
      </c>
    </row>
    <row r="144" spans="5:5">
      <c r="E144" s="62" t="s">
        <v>435</v>
      </c>
    </row>
    <row r="145" spans="5:5">
      <c r="E145" s="61" t="s">
        <v>438</v>
      </c>
    </row>
    <row r="146" spans="5:5">
      <c r="E146" s="62" t="s">
        <v>490</v>
      </c>
    </row>
    <row r="147" spans="5:5">
      <c r="E147" s="61" t="s">
        <v>111</v>
      </c>
    </row>
    <row r="148" spans="5:5">
      <c r="E148" s="62" t="s">
        <v>322</v>
      </c>
    </row>
    <row r="149" spans="5:5">
      <c r="E149" s="61" t="s">
        <v>112</v>
      </c>
    </row>
    <row r="150" spans="5:5">
      <c r="E150" s="62" t="s">
        <v>108</v>
      </c>
    </row>
    <row r="151" spans="5:5">
      <c r="E151" s="61" t="s">
        <v>506</v>
      </c>
    </row>
    <row r="152" spans="5:5">
      <c r="E152" s="62" t="s">
        <v>224</v>
      </c>
    </row>
    <row r="153" spans="5:5">
      <c r="E153" s="61" t="s">
        <v>225</v>
      </c>
    </row>
    <row r="154" spans="5:5">
      <c r="E154" s="62" t="s">
        <v>226</v>
      </c>
    </row>
    <row r="155" spans="5:5">
      <c r="E155" s="61" t="s">
        <v>473</v>
      </c>
    </row>
    <row r="156" spans="5:5">
      <c r="E156" s="62" t="s">
        <v>229</v>
      </c>
    </row>
    <row r="157" spans="5:5">
      <c r="E157" s="61" t="s">
        <v>115</v>
      </c>
    </row>
    <row r="158" spans="5:5">
      <c r="E158" s="169" t="s">
        <v>512</v>
      </c>
    </row>
    <row r="159" spans="5:5">
      <c r="E159" s="406"/>
    </row>
    <row r="160" spans="5:5">
      <c r="E160" s="169"/>
    </row>
    <row r="161" spans="5:5">
      <c r="E161" s="406"/>
    </row>
    <row r="162" spans="5:5">
      <c r="E162" s="169"/>
    </row>
    <row r="166" spans="5:5">
      <c r="E166" s="48" t="s">
        <v>113</v>
      </c>
    </row>
    <row r="167" spans="5:5">
      <c r="E167" s="61" t="s">
        <v>105</v>
      </c>
    </row>
    <row r="168" spans="5:5">
      <c r="E168" s="62" t="s">
        <v>319</v>
      </c>
    </row>
    <row r="169" spans="5:5">
      <c r="E169" s="61" t="s">
        <v>317</v>
      </c>
    </row>
    <row r="170" spans="5:5">
      <c r="E170" s="62" t="s">
        <v>320</v>
      </c>
    </row>
    <row r="171" spans="5:5">
      <c r="E171" s="61" t="s">
        <v>321</v>
      </c>
    </row>
    <row r="172" spans="5:5">
      <c r="E172" s="62" t="s">
        <v>468</v>
      </c>
    </row>
    <row r="173" spans="5:5">
      <c r="E173" s="61" t="s">
        <v>109</v>
      </c>
    </row>
    <row r="174" spans="5:5">
      <c r="E174" s="62" t="s">
        <v>433</v>
      </c>
    </row>
    <row r="175" spans="5:5">
      <c r="E175" s="61" t="s">
        <v>434</v>
      </c>
    </row>
    <row r="176" spans="5:5">
      <c r="E176" s="62" t="s">
        <v>437</v>
      </c>
    </row>
    <row r="177" spans="5:5">
      <c r="E177" s="61" t="s">
        <v>436</v>
      </c>
    </row>
    <row r="178" spans="5:5">
      <c r="E178" s="62" t="s">
        <v>435</v>
      </c>
    </row>
    <row r="179" spans="5:5">
      <c r="E179" s="61" t="s">
        <v>438</v>
      </c>
    </row>
    <row r="180" spans="5:5">
      <c r="E180" s="62" t="s">
        <v>111</v>
      </c>
    </row>
    <row r="181" spans="5:5">
      <c r="E181" s="61" t="s">
        <v>322</v>
      </c>
    </row>
    <row r="182" spans="5:5">
      <c r="E182" s="62" t="s">
        <v>112</v>
      </c>
    </row>
    <row r="183" spans="5:5">
      <c r="E183" s="61" t="s">
        <v>108</v>
      </c>
    </row>
    <row r="184" spans="5:5">
      <c r="E184" s="62" t="s">
        <v>506</v>
      </c>
    </row>
    <row r="185" spans="5:5">
      <c r="E185" s="61" t="s">
        <v>224</v>
      </c>
    </row>
    <row r="186" spans="5:5">
      <c r="E186" s="62" t="s">
        <v>225</v>
      </c>
    </row>
    <row r="187" spans="5:5">
      <c r="E187" s="61" t="s">
        <v>226</v>
      </c>
    </row>
    <row r="188" spans="5:5">
      <c r="E188" s="62" t="s">
        <v>473</v>
      </c>
    </row>
    <row r="189" spans="5:5">
      <c r="E189" s="61" t="s">
        <v>229</v>
      </c>
    </row>
    <row r="190" spans="5:5">
      <c r="E190" s="62" t="s">
        <v>115</v>
      </c>
    </row>
    <row r="191" spans="5:5">
      <c r="E191" s="406" t="s">
        <v>512</v>
      </c>
    </row>
    <row r="192" spans="5:5">
      <c r="E192" s="169"/>
    </row>
    <row r="193" spans="5:5">
      <c r="E193" s="406"/>
    </row>
    <row r="194" spans="5:5">
      <c r="E194" s="169"/>
    </row>
    <row r="195" spans="5:5">
      <c r="E195" s="406"/>
    </row>
    <row r="199" spans="5:5">
      <c r="E199" s="42" t="s">
        <v>114</v>
      </c>
    </row>
    <row r="200" spans="5:5">
      <c r="E200" s="61" t="s">
        <v>105</v>
      </c>
    </row>
    <row r="201" spans="5:5">
      <c r="E201" s="62" t="s">
        <v>319</v>
      </c>
    </row>
    <row r="202" spans="5:5">
      <c r="E202" s="61" t="s">
        <v>317</v>
      </c>
    </row>
    <row r="203" spans="5:5">
      <c r="E203" s="62" t="s">
        <v>320</v>
      </c>
    </row>
    <row r="204" spans="5:5">
      <c r="E204" s="61" t="s">
        <v>321</v>
      </c>
    </row>
    <row r="205" spans="5:5">
      <c r="E205" s="62" t="s">
        <v>468</v>
      </c>
    </row>
    <row r="206" spans="5:5">
      <c r="E206" s="61" t="s">
        <v>109</v>
      </c>
    </row>
    <row r="207" spans="5:5">
      <c r="E207" s="62" t="s">
        <v>433</v>
      </c>
    </row>
    <row r="208" spans="5:5">
      <c r="E208" s="61" t="s">
        <v>434</v>
      </c>
    </row>
    <row r="209" spans="5:5">
      <c r="E209" s="62" t="s">
        <v>437</v>
      </c>
    </row>
    <row r="210" spans="5:5">
      <c r="E210" s="61" t="s">
        <v>436</v>
      </c>
    </row>
    <row r="211" spans="5:5">
      <c r="E211" s="62" t="s">
        <v>435</v>
      </c>
    </row>
    <row r="212" spans="5:5">
      <c r="E212" s="61" t="s">
        <v>438</v>
      </c>
    </row>
    <row r="213" spans="5:5">
      <c r="E213" s="62" t="s">
        <v>111</v>
      </c>
    </row>
    <row r="214" spans="5:5">
      <c r="E214" s="61" t="s">
        <v>322</v>
      </c>
    </row>
    <row r="215" spans="5:5">
      <c r="E215" s="62" t="s">
        <v>112</v>
      </c>
    </row>
    <row r="216" spans="5:5">
      <c r="E216" s="61" t="s">
        <v>108</v>
      </c>
    </row>
    <row r="217" spans="5:5">
      <c r="E217" s="62" t="s">
        <v>506</v>
      </c>
    </row>
    <row r="218" spans="5:5">
      <c r="E218" s="61" t="s">
        <v>224</v>
      </c>
    </row>
    <row r="219" spans="5:5">
      <c r="E219" s="62" t="s">
        <v>225</v>
      </c>
    </row>
    <row r="220" spans="5:5">
      <c r="E220" s="61" t="s">
        <v>226</v>
      </c>
    </row>
    <row r="221" spans="5:5">
      <c r="E221" s="62" t="s">
        <v>473</v>
      </c>
    </row>
    <row r="222" spans="5:5">
      <c r="E222" s="61" t="s">
        <v>229</v>
      </c>
    </row>
    <row r="223" spans="5:5">
      <c r="E223" s="62" t="s">
        <v>115</v>
      </c>
    </row>
    <row r="224" spans="5:5">
      <c r="E224" s="406" t="s">
        <v>512</v>
      </c>
    </row>
    <row r="225" spans="5:5">
      <c r="E225" s="169"/>
    </row>
    <row r="226" spans="5:5">
      <c r="E226" s="406"/>
    </row>
    <row r="227" spans="5:5">
      <c r="E227" s="169"/>
    </row>
    <row r="228" spans="5:5">
      <c r="E228" s="406"/>
    </row>
    <row r="232" spans="5:5">
      <c r="E232" s="49" t="s">
        <v>410</v>
      </c>
    </row>
    <row r="233" spans="5:5">
      <c r="E233" s="61" t="s">
        <v>323</v>
      </c>
    </row>
    <row r="234" spans="5:5">
      <c r="E234" s="62" t="s">
        <v>326</v>
      </c>
    </row>
    <row r="235" spans="5:5">
      <c r="E235" s="61" t="s">
        <v>327</v>
      </c>
    </row>
    <row r="236" spans="5:5">
      <c r="E236" s="62" t="s">
        <v>328</v>
      </c>
    </row>
    <row r="237" spans="5:5">
      <c r="E237" s="61" t="s">
        <v>329</v>
      </c>
    </row>
  </sheetData>
  <sheetProtection algorithmName="SHA-512" hashValue="/AYZDqzRYJwqOPXj60W1ohnv0obXjbSQJBuT9BAP1uUVb+ZqPPb8USYAiz/tpY0MFmONQPKqU8mDTK3enOiK3A==" saltValue="w2ccOcNXdYg/31nA5V45/Q==" spinCount="100000" sheet="1" insertRows="0" deleteRows="0"/>
  <mergeCells count="1">
    <mergeCell ref="C16:F16"/>
  </mergeCells>
  <pageMargins left="0.7" right="0.7" top="0.78740157500000008" bottom="0.78740157500000008" header="0.3" footer="0.3"/>
  <pageSetup paperSize="9" orientation="portrait" r:id="rId1"/>
  <drawing r:id="rId2"/>
  <legacyDrawing r:id="rId3"/>
  <tableParts count="21">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indexed="2"/>
  </sheetPr>
  <dimension ref="A1:XES274"/>
  <sheetViews>
    <sheetView showGridLines="0" zoomScale="80" zoomScaleNormal="80" workbookViewId="0">
      <pane xSplit="3" ySplit="7" topLeftCell="D149" activePane="bottomRight" state="frozen"/>
      <selection activeCell="L5" sqref="L5"/>
      <selection pane="topRight" activeCell="L5" sqref="L5"/>
      <selection pane="bottomLeft" activeCell="L5" sqref="L5"/>
      <selection pane="bottomRight" activeCell="B159" sqref="B159"/>
    </sheetView>
  </sheetViews>
  <sheetFormatPr baseColWidth="10" defaultColWidth="11.42578125" defaultRowHeight="16.5" customHeight="1"/>
  <cols>
    <col min="1" max="1" width="56.5703125" style="117" customWidth="1"/>
    <col min="2" max="2" width="47.28515625" style="37" customWidth="1"/>
    <col min="3" max="3" width="16.7109375" style="160" customWidth="1"/>
    <col min="4" max="4" width="19.5703125" style="160" customWidth="1"/>
    <col min="5" max="5" width="14" style="160" customWidth="1"/>
    <col min="6" max="6" width="12.7109375" style="160" customWidth="1"/>
    <col min="7" max="7" width="14.7109375" style="330" customWidth="1"/>
    <col min="8" max="8" width="65.7109375" style="37" customWidth="1"/>
    <col min="9" max="9" width="35" style="178" customWidth="1"/>
    <col min="10" max="10" width="95.42578125" style="14" customWidth="1"/>
    <col min="11" max="16373" width="11.42578125" style="37"/>
    <col min="16374" max="16384" width="11.42578125" style="2"/>
  </cols>
  <sheetData>
    <row r="1" spans="1:11" s="2" customFormat="1" ht="15">
      <c r="A1" s="89"/>
      <c r="C1" s="93"/>
      <c r="D1" s="93"/>
      <c r="E1" s="93"/>
      <c r="F1" s="93"/>
      <c r="G1" s="327"/>
      <c r="I1" s="88"/>
      <c r="J1" s="1"/>
    </row>
    <row r="2" spans="1:11" s="2" customFormat="1" ht="21">
      <c r="A2" s="518"/>
      <c r="B2" s="518"/>
      <c r="C2" s="518"/>
      <c r="D2" s="93"/>
      <c r="E2" s="93"/>
      <c r="F2" s="93"/>
      <c r="G2" s="327"/>
      <c r="I2" s="88"/>
      <c r="J2" s="1"/>
    </row>
    <row r="3" spans="1:11" s="2" customFormat="1" ht="21">
      <c r="A3" s="94"/>
      <c r="C3" s="93"/>
      <c r="D3" s="93"/>
      <c r="E3" s="93"/>
      <c r="F3" s="93"/>
      <c r="G3" s="327"/>
      <c r="I3" s="88"/>
      <c r="J3" s="1"/>
    </row>
    <row r="4" spans="1:11" s="2" customFormat="1" ht="15">
      <c r="A4" s="89"/>
      <c r="C4" s="93"/>
      <c r="D4" s="93"/>
      <c r="E4" s="93"/>
      <c r="F4" s="93"/>
      <c r="G4" s="327"/>
      <c r="I4" s="88"/>
      <c r="J4" s="1"/>
    </row>
    <row r="5" spans="1:11" s="2" customFormat="1" ht="13.5" customHeight="1" thickBot="1">
      <c r="A5" s="89"/>
      <c r="C5" s="93"/>
      <c r="D5" s="93"/>
      <c r="E5" s="93"/>
      <c r="F5" s="93"/>
      <c r="G5" s="327"/>
      <c r="I5" s="88"/>
      <c r="J5" s="1"/>
    </row>
    <row r="6" spans="1:11" s="2" customFormat="1" ht="19.5" customHeight="1" thickBot="1">
      <c r="A6" s="89"/>
      <c r="B6" s="522" t="s">
        <v>142</v>
      </c>
      <c r="C6" s="523"/>
      <c r="D6" s="522" t="s">
        <v>285</v>
      </c>
      <c r="E6" s="524"/>
      <c r="F6" s="524"/>
      <c r="G6" s="523"/>
      <c r="H6" s="519" t="s">
        <v>150</v>
      </c>
      <c r="I6" s="520"/>
      <c r="J6" s="520"/>
      <c r="K6" s="521" t="s">
        <v>286</v>
      </c>
    </row>
    <row r="7" spans="1:11" s="2" customFormat="1" ht="16.5" customHeight="1" thickBot="1">
      <c r="A7" s="95" t="s">
        <v>151</v>
      </c>
      <c r="B7" s="96" t="s">
        <v>152</v>
      </c>
      <c r="C7" s="96" t="s">
        <v>143</v>
      </c>
      <c r="D7" s="96" t="s">
        <v>126</v>
      </c>
      <c r="E7" s="96" t="s">
        <v>127</v>
      </c>
      <c r="F7" s="96" t="s">
        <v>128</v>
      </c>
      <c r="G7" s="328" t="s">
        <v>134</v>
      </c>
      <c r="H7" s="97" t="s">
        <v>153</v>
      </c>
      <c r="I7" s="269" t="s">
        <v>154</v>
      </c>
      <c r="J7" s="254" t="s">
        <v>155</v>
      </c>
      <c r="K7" s="521"/>
    </row>
    <row r="8" spans="1:11" s="2" customFormat="1" ht="16.5" customHeight="1" thickBot="1">
      <c r="A8" s="98" t="s">
        <v>510</v>
      </c>
      <c r="B8" s="99" t="s">
        <v>32</v>
      </c>
      <c r="C8" s="100" t="s">
        <v>156</v>
      </c>
      <c r="D8" s="384">
        <v>2.4459999999999998E-3</v>
      </c>
      <c r="E8" s="384"/>
      <c r="F8" s="384">
        <v>5.8399999999999999E-4</v>
      </c>
      <c r="G8" s="385">
        <f t="shared" ref="G8:G41" si="0">SUM(D8:F8)</f>
        <v>3.0299999999999997E-3</v>
      </c>
      <c r="H8" s="102" t="s">
        <v>157</v>
      </c>
      <c r="I8" s="270"/>
      <c r="J8" s="255" t="s">
        <v>287</v>
      </c>
      <c r="K8" s="103"/>
    </row>
    <row r="9" spans="1:11" s="2" customFormat="1" ht="16.5" customHeight="1" thickBot="1">
      <c r="A9" s="98" t="s">
        <v>510</v>
      </c>
      <c r="B9" s="99" t="s">
        <v>62</v>
      </c>
      <c r="C9" s="100" t="s">
        <v>175</v>
      </c>
      <c r="D9" s="386">
        <v>2.5742000000000001E-4</v>
      </c>
      <c r="E9" s="386"/>
      <c r="F9" s="386">
        <v>4.5000000000000004E-4</v>
      </c>
      <c r="G9" s="387">
        <f t="shared" si="0"/>
        <v>7.0742000000000005E-4</v>
      </c>
      <c r="H9" s="99" t="s">
        <v>176</v>
      </c>
      <c r="I9" s="270"/>
      <c r="J9" s="255" t="s">
        <v>177</v>
      </c>
      <c r="K9" s="103"/>
    </row>
    <row r="10" spans="1:11" s="2" customFormat="1" ht="16.5" customHeight="1" thickBot="1">
      <c r="A10" s="98" t="s">
        <v>510</v>
      </c>
      <c r="B10" s="99" t="s">
        <v>34</v>
      </c>
      <c r="C10" s="100" t="s">
        <v>156</v>
      </c>
      <c r="D10" s="388">
        <v>2.696E-3</v>
      </c>
      <c r="E10" s="388"/>
      <c r="F10" s="384">
        <v>7.1299999999999998E-4</v>
      </c>
      <c r="G10" s="389">
        <f t="shared" si="0"/>
        <v>3.4090000000000001E-3</v>
      </c>
      <c r="H10" s="99" t="s">
        <v>158</v>
      </c>
      <c r="I10" s="270"/>
      <c r="J10" s="255" t="s">
        <v>288</v>
      </c>
      <c r="K10" s="103"/>
    </row>
    <row r="11" spans="1:11" s="2" customFormat="1" ht="16.5" customHeight="1" thickBot="1">
      <c r="A11" s="98" t="s">
        <v>510</v>
      </c>
      <c r="B11" s="99" t="s">
        <v>413</v>
      </c>
      <c r="C11" s="100" t="s">
        <v>159</v>
      </c>
      <c r="D11" s="388">
        <v>2.0137E-4</v>
      </c>
      <c r="E11" s="388"/>
      <c r="F11" s="384">
        <v>5.5658000000000001E-5</v>
      </c>
      <c r="G11" s="389">
        <f t="shared" si="0"/>
        <v>2.5702800000000002E-4</v>
      </c>
      <c r="H11" s="108" t="s">
        <v>414</v>
      </c>
      <c r="I11" s="270"/>
      <c r="J11" s="256" t="s">
        <v>414</v>
      </c>
      <c r="K11" s="103"/>
    </row>
    <row r="12" spans="1:11" s="2" customFormat="1" ht="16.5" customHeight="1" thickBot="1">
      <c r="A12" s="98" t="s">
        <v>510</v>
      </c>
      <c r="B12" s="246" t="s">
        <v>428</v>
      </c>
      <c r="C12" s="100" t="s">
        <v>165</v>
      </c>
      <c r="D12" s="388">
        <v>1.4399999999999999E-5</v>
      </c>
      <c r="E12" s="388"/>
      <c r="F12" s="384">
        <v>3.9999999999999998E-6</v>
      </c>
      <c r="G12" s="389">
        <f t="shared" si="0"/>
        <v>1.84E-5</v>
      </c>
      <c r="H12" s="251" t="s">
        <v>430</v>
      </c>
      <c r="I12" s="270"/>
      <c r="J12" s="257" t="s">
        <v>429</v>
      </c>
      <c r="K12" s="103"/>
    </row>
    <row r="13" spans="1:11" s="2" customFormat="1" ht="16.5" customHeight="1" thickBot="1">
      <c r="A13" s="98" t="s">
        <v>510</v>
      </c>
      <c r="B13" s="99" t="s">
        <v>59</v>
      </c>
      <c r="C13" s="100" t="s">
        <v>175</v>
      </c>
      <c r="D13" s="386">
        <v>2.0500000000000002E-3</v>
      </c>
      <c r="E13" s="386"/>
      <c r="F13" s="386">
        <v>2.52E-4</v>
      </c>
      <c r="G13" s="387">
        <f t="shared" si="0"/>
        <v>2.3020000000000002E-3</v>
      </c>
      <c r="H13" s="250" t="s">
        <v>178</v>
      </c>
      <c r="I13" s="270"/>
      <c r="J13" s="255" t="s">
        <v>293</v>
      </c>
      <c r="K13" s="103"/>
    </row>
    <row r="14" spans="1:11" s="2" customFormat="1" ht="16.5" customHeight="1" thickBot="1">
      <c r="A14" s="98" t="s">
        <v>510</v>
      </c>
      <c r="B14" s="99" t="s">
        <v>294</v>
      </c>
      <c r="C14" s="100" t="s">
        <v>159</v>
      </c>
      <c r="D14" s="388">
        <v>2.7599999999999999E-4</v>
      </c>
      <c r="E14" s="388"/>
      <c r="F14" s="384">
        <v>3.4999999999999997E-5</v>
      </c>
      <c r="G14" s="387">
        <f t="shared" si="0"/>
        <v>3.1099999999999997E-4</v>
      </c>
      <c r="H14" s="99" t="s">
        <v>295</v>
      </c>
      <c r="I14" s="270"/>
      <c r="J14" s="255" t="s">
        <v>370</v>
      </c>
      <c r="K14" s="103"/>
    </row>
    <row r="15" spans="1:11" s="2" customFormat="1" ht="16.5" customHeight="1" thickBot="1">
      <c r="A15" s="98" t="s">
        <v>510</v>
      </c>
      <c r="B15" s="99" t="s">
        <v>179</v>
      </c>
      <c r="C15" s="100" t="s">
        <v>156</v>
      </c>
      <c r="D15" s="386">
        <v>2.7599999999999999E-3</v>
      </c>
      <c r="E15" s="386"/>
      <c r="F15" s="386">
        <v>3.5E-4</v>
      </c>
      <c r="G15" s="387">
        <f t="shared" si="0"/>
        <v>3.1099999999999999E-3</v>
      </c>
      <c r="H15" s="99" t="s">
        <v>295</v>
      </c>
      <c r="I15" s="270"/>
      <c r="J15" s="255" t="s">
        <v>371</v>
      </c>
      <c r="K15" s="103"/>
    </row>
    <row r="16" spans="1:11" s="2" customFormat="1" ht="16.5" customHeight="1" thickBot="1">
      <c r="A16" s="98" t="s">
        <v>510</v>
      </c>
      <c r="B16" s="99" t="s">
        <v>61</v>
      </c>
      <c r="C16" s="100" t="s">
        <v>165</v>
      </c>
      <c r="D16" s="388">
        <v>3.1800000000000001E-3</v>
      </c>
      <c r="E16" s="388"/>
      <c r="F16" s="384">
        <v>4.1669999999999999E-4</v>
      </c>
      <c r="G16" s="387">
        <f t="shared" si="0"/>
        <v>3.5967E-3</v>
      </c>
      <c r="H16" s="99" t="s">
        <v>296</v>
      </c>
      <c r="I16" s="270"/>
      <c r="J16" s="255" t="s">
        <v>296</v>
      </c>
      <c r="K16" s="103"/>
    </row>
    <row r="17" spans="1:11" s="2" customFormat="1" ht="16.5" customHeight="1" thickBot="1">
      <c r="A17" s="98" t="s">
        <v>510</v>
      </c>
      <c r="B17" s="99" t="s">
        <v>180</v>
      </c>
      <c r="C17" s="100" t="s">
        <v>181</v>
      </c>
      <c r="D17" s="390">
        <v>1.70126E-3</v>
      </c>
      <c r="E17" s="391">
        <v>3.0301149999999999E-2</v>
      </c>
      <c r="F17" s="391">
        <v>6.4074010000000001E-2</v>
      </c>
      <c r="G17" s="387">
        <f t="shared" si="0"/>
        <v>9.6076419999999996E-2</v>
      </c>
      <c r="H17" s="104" t="s">
        <v>182</v>
      </c>
      <c r="I17" s="271" t="s">
        <v>372</v>
      </c>
      <c r="J17" s="258" t="s">
        <v>373</v>
      </c>
      <c r="K17" s="103"/>
    </row>
    <row r="18" spans="1:11" s="2" customFormat="1" ht="16.5" customHeight="1" thickBot="1">
      <c r="A18" s="98" t="s">
        <v>510</v>
      </c>
      <c r="B18" s="180" t="s">
        <v>183</v>
      </c>
      <c r="C18" s="100" t="s">
        <v>159</v>
      </c>
      <c r="D18" s="390">
        <v>4.1799999999999996E-7</v>
      </c>
      <c r="E18" s="388">
        <v>7.4449999999999999E-6</v>
      </c>
      <c r="F18" s="388">
        <v>1.5743000000000002E-5</v>
      </c>
      <c r="G18" s="387">
        <f t="shared" si="0"/>
        <v>2.3606000000000001E-5</v>
      </c>
      <c r="H18" s="252" t="s">
        <v>184</v>
      </c>
      <c r="I18" s="272" t="s">
        <v>374</v>
      </c>
      <c r="J18" s="253" t="s">
        <v>375</v>
      </c>
      <c r="K18" s="103"/>
    </row>
    <row r="19" spans="1:11" s="2" customFormat="1" ht="16.5" customHeight="1" thickBot="1">
      <c r="A19" s="98" t="s">
        <v>510</v>
      </c>
      <c r="B19" s="99" t="s">
        <v>58</v>
      </c>
      <c r="C19" s="100" t="s">
        <v>181</v>
      </c>
      <c r="D19" s="390">
        <v>1.635E-3</v>
      </c>
      <c r="E19" s="390">
        <v>3.9704999999999997E-2</v>
      </c>
      <c r="F19" s="390">
        <v>5.1135E-2</v>
      </c>
      <c r="G19" s="387">
        <f t="shared" si="0"/>
        <v>9.2475000000000002E-2</v>
      </c>
      <c r="H19" s="99" t="s">
        <v>185</v>
      </c>
      <c r="I19" s="270" t="s">
        <v>378</v>
      </c>
      <c r="J19" s="255" t="s">
        <v>379</v>
      </c>
      <c r="K19" s="103"/>
    </row>
    <row r="20" spans="1:11" s="2" customFormat="1" ht="16.5" customHeight="1" thickBot="1">
      <c r="A20" s="98" t="s">
        <v>510</v>
      </c>
      <c r="B20" s="99" t="s">
        <v>186</v>
      </c>
      <c r="C20" s="100" t="s">
        <v>159</v>
      </c>
      <c r="D20" s="390">
        <v>3.27E-7</v>
      </c>
      <c r="E20" s="390">
        <v>7.9410000000000007E-6</v>
      </c>
      <c r="F20" s="390">
        <v>1.0227000000000001E-5</v>
      </c>
      <c r="G20" s="387">
        <f t="shared" si="0"/>
        <v>1.8495000000000002E-5</v>
      </c>
      <c r="H20" s="99" t="s">
        <v>187</v>
      </c>
      <c r="I20" s="270" t="s">
        <v>380</v>
      </c>
      <c r="J20" s="255" t="s">
        <v>381</v>
      </c>
      <c r="K20" s="103"/>
    </row>
    <row r="21" spans="1:11" s="2" customFormat="1" ht="16.5" customHeight="1" thickBot="1">
      <c r="A21" s="98" t="s">
        <v>510</v>
      </c>
      <c r="B21" s="99" t="s">
        <v>332</v>
      </c>
      <c r="C21" s="100" t="s">
        <v>159</v>
      </c>
      <c r="D21" s="386">
        <v>1.5586999999999998E-5</v>
      </c>
      <c r="E21" s="386"/>
      <c r="F21" s="390">
        <v>9.4720000000000001E-6</v>
      </c>
      <c r="G21" s="387">
        <f t="shared" si="0"/>
        <v>2.5058999999999998E-5</v>
      </c>
      <c r="H21" s="99" t="s">
        <v>188</v>
      </c>
      <c r="I21" s="270"/>
      <c r="J21" s="255" t="s">
        <v>383</v>
      </c>
      <c r="K21" s="103"/>
    </row>
    <row r="22" spans="1:11" s="2" customFormat="1" ht="16.5" customHeight="1" thickBot="1">
      <c r="A22" s="98" t="s">
        <v>510</v>
      </c>
      <c r="B22" s="99" t="s">
        <v>60</v>
      </c>
      <c r="C22" s="100" t="s">
        <v>181</v>
      </c>
      <c r="D22" s="386">
        <f>D21*1000*4.07</f>
        <v>6.3439090000000004E-2</v>
      </c>
      <c r="E22" s="386"/>
      <c r="F22" s="390">
        <v>3.8551040000000002E-2</v>
      </c>
      <c r="G22" s="387">
        <f t="shared" si="0"/>
        <v>0.10199013000000001</v>
      </c>
      <c r="H22" s="99" t="s">
        <v>189</v>
      </c>
      <c r="I22" s="270"/>
      <c r="J22" s="255" t="s">
        <v>384</v>
      </c>
      <c r="K22" s="103"/>
    </row>
    <row r="23" spans="1:11" s="2" customFormat="1" ht="16.5" customHeight="1" thickBot="1">
      <c r="A23" s="98" t="s">
        <v>511</v>
      </c>
      <c r="B23" s="246" t="s">
        <v>426</v>
      </c>
      <c r="C23" s="247" t="s">
        <v>221</v>
      </c>
      <c r="D23" s="392">
        <v>1.3100000000000001E-4</v>
      </c>
      <c r="E23" s="392"/>
      <c r="F23" s="393">
        <v>2.1999999999999999E-5</v>
      </c>
      <c r="G23" s="387">
        <f t="shared" si="0"/>
        <v>1.5300000000000001E-4</v>
      </c>
      <c r="H23" s="248" t="s">
        <v>427</v>
      </c>
      <c r="I23" s="270"/>
      <c r="J23" s="264" t="s">
        <v>427</v>
      </c>
      <c r="K23" s="103"/>
    </row>
    <row r="24" spans="1:11" s="2" customFormat="1" ht="16.5" customHeight="1" thickBot="1">
      <c r="A24" s="98" t="s">
        <v>511</v>
      </c>
      <c r="B24" s="99" t="s">
        <v>163</v>
      </c>
      <c r="C24" s="100" t="s">
        <v>156</v>
      </c>
      <c r="D24" s="388">
        <v>2.4459999999999998E-3</v>
      </c>
      <c r="E24" s="388"/>
      <c r="F24" s="384">
        <v>5.8399999999999999E-4</v>
      </c>
      <c r="G24" s="387">
        <f t="shared" si="0"/>
        <v>3.0299999999999997E-3</v>
      </c>
      <c r="H24" s="99" t="s">
        <v>157</v>
      </c>
      <c r="I24" s="270"/>
      <c r="J24" s="255" t="s">
        <v>289</v>
      </c>
      <c r="K24" s="103"/>
    </row>
    <row r="25" spans="1:11" s="2" customFormat="1" ht="16.5" customHeight="1" thickBot="1">
      <c r="A25" s="98" t="s">
        <v>511</v>
      </c>
      <c r="B25" s="99" t="s">
        <v>164</v>
      </c>
      <c r="C25" s="100" t="s">
        <v>156</v>
      </c>
      <c r="D25" s="388">
        <v>2.6964708000000001E-3</v>
      </c>
      <c r="E25" s="388"/>
      <c r="F25" s="384">
        <v>7.1343479999999993E-4</v>
      </c>
      <c r="G25" s="387">
        <f t="shared" si="0"/>
        <v>3.4099056000000002E-3</v>
      </c>
      <c r="H25" s="99" t="s">
        <v>158</v>
      </c>
      <c r="I25" s="270"/>
      <c r="J25" s="255" t="s">
        <v>288</v>
      </c>
      <c r="K25" s="103"/>
    </row>
    <row r="26" spans="1:11" s="2" customFormat="1" ht="16.5" customHeight="1" thickBot="1">
      <c r="A26" s="98" t="s">
        <v>511</v>
      </c>
      <c r="B26" s="99" t="s">
        <v>385</v>
      </c>
      <c r="C26" s="100" t="s">
        <v>159</v>
      </c>
      <c r="D26" s="388">
        <f>Scope2!B231</f>
        <v>4.0499999999999998E-4</v>
      </c>
      <c r="E26" s="394">
        <f>Scope2!B231</f>
        <v>4.0499999999999998E-4</v>
      </c>
      <c r="F26" s="394">
        <v>9.3490000000000001E-5</v>
      </c>
      <c r="G26" s="387">
        <f t="shared" si="0"/>
        <v>9.0348999999999996E-4</v>
      </c>
      <c r="H26" s="105"/>
      <c r="I26" s="273" t="s">
        <v>290</v>
      </c>
      <c r="J26" s="259" t="s">
        <v>291</v>
      </c>
      <c r="K26" s="103"/>
    </row>
    <row r="27" spans="1:11" s="2" customFormat="1" ht="16.5" customHeight="1" thickBot="1">
      <c r="A27" s="98" t="s">
        <v>511</v>
      </c>
      <c r="B27" s="99" t="s">
        <v>386</v>
      </c>
      <c r="C27" s="100" t="s">
        <v>159</v>
      </c>
      <c r="D27" s="388">
        <f>Scope2!B223</f>
        <v>0</v>
      </c>
      <c r="E27" s="394">
        <v>0</v>
      </c>
      <c r="F27" s="394">
        <v>4.4933706749188779E-5</v>
      </c>
      <c r="G27" s="387">
        <f t="shared" si="0"/>
        <v>4.4933706749188779E-5</v>
      </c>
      <c r="H27" s="105"/>
      <c r="I27" s="273" t="s">
        <v>162</v>
      </c>
      <c r="J27" s="259" t="s">
        <v>291</v>
      </c>
      <c r="K27" s="103"/>
    </row>
    <row r="28" spans="1:11" s="2" customFormat="1" ht="16.5" customHeight="1" thickBot="1">
      <c r="A28" s="98" t="s">
        <v>510</v>
      </c>
      <c r="B28" s="99" t="s">
        <v>38</v>
      </c>
      <c r="C28" s="100" t="s">
        <v>165</v>
      </c>
      <c r="D28" s="388">
        <v>2.5299999999999997E-3</v>
      </c>
      <c r="E28" s="384"/>
      <c r="F28" s="384">
        <v>7.4992499999999998E-3</v>
      </c>
      <c r="G28" s="387">
        <f t="shared" si="0"/>
        <v>1.002925E-2</v>
      </c>
      <c r="H28" s="99" t="s">
        <v>303</v>
      </c>
      <c r="I28" s="270"/>
      <c r="J28" s="255" t="s">
        <v>166</v>
      </c>
      <c r="K28" s="103"/>
    </row>
    <row r="29" spans="1:11" s="2" customFormat="1" ht="16.5" customHeight="1" thickBot="1">
      <c r="A29" s="98" t="s">
        <v>510</v>
      </c>
      <c r="B29" s="99" t="s">
        <v>167</v>
      </c>
      <c r="C29" s="100" t="s">
        <v>156</v>
      </c>
      <c r="D29" s="384">
        <v>2.696E-3</v>
      </c>
      <c r="E29" s="384"/>
      <c r="F29" s="384">
        <v>7.1299999999999998E-4</v>
      </c>
      <c r="G29" s="387">
        <f t="shared" si="0"/>
        <v>3.4090000000000001E-3</v>
      </c>
      <c r="H29" s="99" t="s">
        <v>158</v>
      </c>
      <c r="I29" s="270"/>
      <c r="J29" s="255" t="s">
        <v>288</v>
      </c>
      <c r="K29" s="103"/>
    </row>
    <row r="30" spans="1:11" s="2" customFormat="1" ht="16.5" customHeight="1" thickBot="1">
      <c r="A30" s="98" t="s">
        <v>510</v>
      </c>
      <c r="B30" s="99" t="s">
        <v>168</v>
      </c>
      <c r="C30" s="100" t="s">
        <v>156</v>
      </c>
      <c r="D30" s="384">
        <v>2.4459999999999998E-3</v>
      </c>
      <c r="E30" s="384"/>
      <c r="F30" s="384">
        <v>5.8399999999999999E-4</v>
      </c>
      <c r="G30" s="387">
        <f t="shared" si="0"/>
        <v>3.0299999999999997E-3</v>
      </c>
      <c r="H30" s="99" t="s">
        <v>157</v>
      </c>
      <c r="I30" s="270"/>
      <c r="J30" s="255" t="s">
        <v>287</v>
      </c>
      <c r="K30" s="103"/>
    </row>
    <row r="31" spans="1:11" s="2" customFormat="1" ht="16.5" customHeight="1" thickBot="1">
      <c r="A31" s="98" t="s">
        <v>510</v>
      </c>
      <c r="B31" s="99" t="s">
        <v>37</v>
      </c>
      <c r="C31" s="100" t="s">
        <v>156</v>
      </c>
      <c r="D31" s="384">
        <v>4.4844999999999998E-4</v>
      </c>
      <c r="E31" s="384"/>
      <c r="F31" s="384">
        <v>9.289E-5</v>
      </c>
      <c r="G31" s="387">
        <f t="shared" si="0"/>
        <v>5.4133999999999996E-4</v>
      </c>
      <c r="H31" s="99" t="s">
        <v>160</v>
      </c>
      <c r="I31" s="270"/>
      <c r="J31" s="255" t="s">
        <v>161</v>
      </c>
      <c r="K31" s="103"/>
    </row>
    <row r="32" spans="1:11" s="2" customFormat="1" ht="16.5" customHeight="1" thickBot="1">
      <c r="A32" s="98" t="s">
        <v>510</v>
      </c>
      <c r="B32" s="99" t="s">
        <v>449</v>
      </c>
      <c r="C32" s="100" t="s">
        <v>181</v>
      </c>
      <c r="D32" s="384">
        <v>0.78300000000000003</v>
      </c>
      <c r="E32" s="384"/>
      <c r="F32" s="384">
        <v>0.217</v>
      </c>
      <c r="G32" s="387">
        <f t="shared" si="0"/>
        <v>1</v>
      </c>
      <c r="H32" s="99"/>
      <c r="I32" s="304" t="s">
        <v>457</v>
      </c>
      <c r="J32" s="304" t="s">
        <v>457</v>
      </c>
      <c r="K32" s="103"/>
    </row>
    <row r="33" spans="1:11" s="2" customFormat="1" ht="16.5" customHeight="1" thickBot="1">
      <c r="A33" s="98" t="s">
        <v>510</v>
      </c>
      <c r="B33" s="99" t="s">
        <v>450</v>
      </c>
      <c r="C33" s="100" t="s">
        <v>181</v>
      </c>
      <c r="D33" s="384">
        <v>0.78300000000000003</v>
      </c>
      <c r="E33" s="384"/>
      <c r="F33" s="384">
        <v>0.217</v>
      </c>
      <c r="G33" s="387">
        <f t="shared" si="0"/>
        <v>1</v>
      </c>
      <c r="H33" s="99"/>
      <c r="I33" s="304" t="s">
        <v>457</v>
      </c>
      <c r="J33" s="304" t="s">
        <v>457</v>
      </c>
      <c r="K33" s="103"/>
    </row>
    <row r="34" spans="1:11" s="2" customFormat="1" ht="16.5" customHeight="1" thickBot="1">
      <c r="A34" s="98" t="s">
        <v>510</v>
      </c>
      <c r="B34" s="99" t="s">
        <v>451</v>
      </c>
      <c r="C34" s="100" t="s">
        <v>181</v>
      </c>
      <c r="D34" s="384">
        <v>0.36399999999999999</v>
      </c>
      <c r="E34" s="384"/>
      <c r="F34" s="384">
        <v>0.63600000000000001</v>
      </c>
      <c r="G34" s="387">
        <f t="shared" si="0"/>
        <v>1</v>
      </c>
      <c r="H34" s="99"/>
      <c r="I34" s="304" t="s">
        <v>177</v>
      </c>
      <c r="J34" s="304" t="s">
        <v>177</v>
      </c>
      <c r="K34" s="103"/>
    </row>
    <row r="35" spans="1:11" s="2" customFormat="1" ht="16.5" customHeight="1" thickBot="1">
      <c r="A35" s="98" t="s">
        <v>510</v>
      </c>
      <c r="B35" s="99" t="s">
        <v>452</v>
      </c>
      <c r="C35" s="100" t="s">
        <v>181</v>
      </c>
      <c r="D35" s="384">
        <v>0.36399999999999999</v>
      </c>
      <c r="E35" s="384"/>
      <c r="F35" s="384">
        <v>0.63600000000000001</v>
      </c>
      <c r="G35" s="387">
        <f t="shared" si="0"/>
        <v>1</v>
      </c>
      <c r="H35" s="99"/>
      <c r="I35" s="304" t="s">
        <v>177</v>
      </c>
      <c r="J35" s="304" t="s">
        <v>177</v>
      </c>
      <c r="K35" s="103"/>
    </row>
    <row r="36" spans="1:11" s="2" customFormat="1" ht="16.5" customHeight="1" thickBot="1">
      <c r="A36" s="98" t="s">
        <v>366</v>
      </c>
      <c r="B36" s="99" t="s">
        <v>453</v>
      </c>
      <c r="C36" s="100" t="s">
        <v>181</v>
      </c>
      <c r="D36" s="384"/>
      <c r="E36" s="384">
        <v>0.78300000000000003</v>
      </c>
      <c r="F36" s="384">
        <v>0.217</v>
      </c>
      <c r="G36" s="387">
        <f t="shared" si="0"/>
        <v>1</v>
      </c>
      <c r="H36" s="99"/>
      <c r="I36" s="383" t="s">
        <v>457</v>
      </c>
      <c r="J36" s="383" t="s">
        <v>457</v>
      </c>
      <c r="K36" s="103"/>
    </row>
    <row r="37" spans="1:11" s="2" customFormat="1" ht="16.5" customHeight="1" thickBot="1">
      <c r="A37" s="98" t="s">
        <v>365</v>
      </c>
      <c r="B37" s="99" t="s">
        <v>454</v>
      </c>
      <c r="C37" s="100" t="s">
        <v>181</v>
      </c>
      <c r="D37" s="384"/>
      <c r="E37" s="384">
        <v>0.78300000000000003</v>
      </c>
      <c r="F37" s="384">
        <v>0.217</v>
      </c>
      <c r="G37" s="387">
        <f t="shared" si="0"/>
        <v>1</v>
      </c>
      <c r="H37" s="99"/>
      <c r="I37" s="304" t="s">
        <v>457</v>
      </c>
      <c r="J37" s="304" t="s">
        <v>457</v>
      </c>
      <c r="K37" s="103"/>
    </row>
    <row r="38" spans="1:11" s="2" customFormat="1" ht="16.5" customHeight="1" thickBot="1">
      <c r="A38" s="98" t="s">
        <v>366</v>
      </c>
      <c r="B38" s="99" t="s">
        <v>455</v>
      </c>
      <c r="C38" s="100" t="s">
        <v>181</v>
      </c>
      <c r="D38" s="384"/>
      <c r="E38" s="384">
        <v>0.36399999999999999</v>
      </c>
      <c r="F38" s="384">
        <v>0.63600000000000001</v>
      </c>
      <c r="G38" s="387">
        <f t="shared" si="0"/>
        <v>1</v>
      </c>
      <c r="H38" s="99"/>
      <c r="I38" s="304" t="s">
        <v>177</v>
      </c>
      <c r="J38" s="255"/>
      <c r="K38" s="103"/>
    </row>
    <row r="39" spans="1:11" s="2" customFormat="1" ht="16.5" customHeight="1" thickBot="1">
      <c r="A39" s="98" t="s">
        <v>365</v>
      </c>
      <c r="B39" s="99" t="s">
        <v>456</v>
      </c>
      <c r="C39" s="100" t="s">
        <v>181</v>
      </c>
      <c r="D39" s="384"/>
      <c r="E39" s="384">
        <v>0.36399999999999999</v>
      </c>
      <c r="F39" s="384">
        <v>0.63600000000000001</v>
      </c>
      <c r="G39" s="387">
        <f t="shared" si="0"/>
        <v>1</v>
      </c>
      <c r="H39" s="99"/>
      <c r="I39" s="304" t="s">
        <v>177</v>
      </c>
      <c r="J39" s="255"/>
      <c r="K39" s="103"/>
    </row>
    <row r="40" spans="1:11" s="2" customFormat="1" ht="16.5" customHeight="1" thickBot="1">
      <c r="A40" s="98" t="s">
        <v>365</v>
      </c>
      <c r="B40" s="99" t="s">
        <v>488</v>
      </c>
      <c r="C40" s="100" t="s">
        <v>159</v>
      </c>
      <c r="D40" s="388"/>
      <c r="E40" s="384">
        <v>0</v>
      </c>
      <c r="F40" s="395">
        <v>3.3271920000000004E-5</v>
      </c>
      <c r="G40" s="387">
        <f t="shared" si="0"/>
        <v>3.3271920000000004E-5</v>
      </c>
      <c r="H40" s="343"/>
      <c r="I40" s="344" t="s">
        <v>162</v>
      </c>
      <c r="J40" s="345" t="s">
        <v>162</v>
      </c>
      <c r="K40" s="346"/>
    </row>
    <row r="41" spans="1:11" s="2" customFormat="1" ht="16.5" customHeight="1" thickBot="1">
      <c r="A41" s="98" t="s">
        <v>365</v>
      </c>
      <c r="B41" s="99" t="s">
        <v>51</v>
      </c>
      <c r="C41" s="100" t="s">
        <v>159</v>
      </c>
      <c r="D41" s="388"/>
      <c r="E41" s="384">
        <v>9.6199999999999996E-4</v>
      </c>
      <c r="F41" s="384">
        <v>5.793040906879101E-5</v>
      </c>
      <c r="G41" s="387">
        <f t="shared" si="0"/>
        <v>1.019930409068791E-3</v>
      </c>
      <c r="H41" s="105"/>
      <c r="I41" s="273" t="s">
        <v>290</v>
      </c>
      <c r="J41" s="259" t="s">
        <v>291</v>
      </c>
      <c r="K41" s="103"/>
    </row>
    <row r="42" spans="1:11" s="2" customFormat="1" ht="16.5" customHeight="1" thickBot="1">
      <c r="A42" s="98" t="s">
        <v>365</v>
      </c>
      <c r="B42" s="99" t="s">
        <v>50</v>
      </c>
      <c r="C42" s="100" t="s">
        <v>159</v>
      </c>
      <c r="D42" s="388"/>
      <c r="E42" s="384">
        <v>3.68E-4</v>
      </c>
      <c r="F42" s="384">
        <v>5.2225988172413792E-5</v>
      </c>
      <c r="G42" s="389">
        <f t="shared" ref="G42:G56" si="1">SUM(D42:F42)</f>
        <v>4.2022598817241378E-4</v>
      </c>
      <c r="H42" s="105"/>
      <c r="I42" s="273" t="s">
        <v>290</v>
      </c>
      <c r="J42" s="259" t="s">
        <v>291</v>
      </c>
      <c r="K42" s="103"/>
    </row>
    <row r="43" spans="1:11" s="2" customFormat="1" ht="16.5" customHeight="1" thickBot="1">
      <c r="A43" s="98" t="s">
        <v>365</v>
      </c>
      <c r="B43" s="99" t="s">
        <v>54</v>
      </c>
      <c r="C43" s="100" t="s">
        <v>159</v>
      </c>
      <c r="D43" s="388"/>
      <c r="E43" s="384">
        <v>1.0747978884615384E-3</v>
      </c>
      <c r="F43" s="384">
        <v>4.8679991923076926E-6</v>
      </c>
      <c r="G43" s="389">
        <f t="shared" si="1"/>
        <v>1.0796658876538461E-3</v>
      </c>
      <c r="H43" s="105"/>
      <c r="I43" s="273" t="s">
        <v>162</v>
      </c>
      <c r="J43" s="259" t="s">
        <v>292</v>
      </c>
      <c r="K43" s="103"/>
    </row>
    <row r="44" spans="1:11" s="2" customFormat="1" ht="16.5" customHeight="1" thickBot="1">
      <c r="A44" s="98" t="s">
        <v>365</v>
      </c>
      <c r="B44" s="99" t="s">
        <v>48</v>
      </c>
      <c r="C44" s="100" t="s">
        <v>159</v>
      </c>
      <c r="D44" s="388"/>
      <c r="E44" s="384">
        <v>0</v>
      </c>
      <c r="F44" s="384">
        <v>4.4933706749188779E-5</v>
      </c>
      <c r="G44" s="389">
        <f t="shared" si="1"/>
        <v>4.4933706749188779E-5</v>
      </c>
      <c r="H44" s="105"/>
      <c r="I44" s="273" t="s">
        <v>162</v>
      </c>
      <c r="J44" s="259" t="s">
        <v>291</v>
      </c>
      <c r="K44" s="103"/>
    </row>
    <row r="45" spans="1:11" s="2" customFormat="1" ht="16.5" customHeight="1" thickBot="1">
      <c r="A45" s="98" t="s">
        <v>365</v>
      </c>
      <c r="B45" s="99" t="s">
        <v>47</v>
      </c>
      <c r="C45" s="100" t="s">
        <v>159</v>
      </c>
      <c r="D45" s="388"/>
      <c r="E45" s="384">
        <v>0</v>
      </c>
      <c r="F45" s="384">
        <v>2.69E-5</v>
      </c>
      <c r="G45" s="389">
        <f t="shared" si="1"/>
        <v>2.69E-5</v>
      </c>
      <c r="H45" s="105"/>
      <c r="I45" s="273"/>
      <c r="J45" s="259" t="s">
        <v>290</v>
      </c>
      <c r="K45" s="103"/>
    </row>
    <row r="46" spans="1:11" s="2" customFormat="1" ht="16.5" customHeight="1" thickBot="1">
      <c r="A46" s="98" t="s">
        <v>365</v>
      </c>
      <c r="B46" s="99" t="s">
        <v>55</v>
      </c>
      <c r="C46" s="100" t="s">
        <v>159</v>
      </c>
      <c r="D46" s="388"/>
      <c r="E46" s="384">
        <v>0</v>
      </c>
      <c r="F46" s="384">
        <f>(16530/17625*2.659+1095/17625*(14.926+9.961))/1000000</f>
        <v>4.0399736170212764E-6</v>
      </c>
      <c r="G46" s="389">
        <f t="shared" si="1"/>
        <v>4.0399736170212764E-6</v>
      </c>
      <c r="H46" s="105"/>
      <c r="I46" s="273"/>
      <c r="J46" s="259" t="s">
        <v>169</v>
      </c>
      <c r="K46" s="103"/>
    </row>
    <row r="47" spans="1:11" s="2" customFormat="1" ht="16.5" customHeight="1" thickBot="1">
      <c r="A47" s="98" t="s">
        <v>365</v>
      </c>
      <c r="B47" s="99" t="s">
        <v>73</v>
      </c>
      <c r="C47" s="100" t="s">
        <v>159</v>
      </c>
      <c r="D47" s="388"/>
      <c r="E47" s="384">
        <v>0</v>
      </c>
      <c r="F47" s="384">
        <f>(39.22%*16.742+9.88%*9.186)/1000000</f>
        <v>7.473789200000001E-6</v>
      </c>
      <c r="G47" s="389">
        <f t="shared" si="1"/>
        <v>7.473789200000001E-6</v>
      </c>
      <c r="H47" s="105"/>
      <c r="I47" s="273"/>
      <c r="J47" s="259" t="s">
        <v>170</v>
      </c>
      <c r="K47" s="103"/>
    </row>
    <row r="48" spans="1:11" s="2" customFormat="1" ht="16.5" customHeight="1" thickBot="1">
      <c r="A48" s="98" t="s">
        <v>365</v>
      </c>
      <c r="B48" s="99" t="s">
        <v>171</v>
      </c>
      <c r="C48" s="100" t="s">
        <v>159</v>
      </c>
      <c r="D48" s="388"/>
      <c r="E48" s="384">
        <f>Scope2!B231</f>
        <v>4.0499999999999998E-4</v>
      </c>
      <c r="F48" s="384">
        <v>9.3490000000000001E-5</v>
      </c>
      <c r="G48" s="389">
        <f t="shared" si="1"/>
        <v>4.9848999999999998E-4</v>
      </c>
      <c r="H48" s="105"/>
      <c r="I48" s="273" t="s">
        <v>290</v>
      </c>
      <c r="J48" s="259" t="s">
        <v>291</v>
      </c>
      <c r="K48" s="103"/>
    </row>
    <row r="49" spans="1:11" s="2" customFormat="1" ht="16.5" customHeight="1" thickBot="1">
      <c r="A49" s="98" t="s">
        <v>365</v>
      </c>
      <c r="B49" s="99" t="s">
        <v>172</v>
      </c>
      <c r="C49" s="100" t="s">
        <v>159</v>
      </c>
      <c r="D49" s="388"/>
      <c r="E49" s="384">
        <v>0</v>
      </c>
      <c r="F49" s="384">
        <v>5.5713999999999995E-5</v>
      </c>
      <c r="G49" s="389">
        <f t="shared" si="1"/>
        <v>5.5713999999999995E-5</v>
      </c>
      <c r="H49" s="105"/>
      <c r="I49" s="273"/>
      <c r="J49" s="259" t="s">
        <v>173</v>
      </c>
      <c r="K49" s="103"/>
    </row>
    <row r="50" spans="1:11" s="2" customFormat="1" ht="16.5" customHeight="1" thickBot="1">
      <c r="A50" s="98" t="s">
        <v>365</v>
      </c>
      <c r="B50" s="99" t="s">
        <v>174</v>
      </c>
      <c r="C50" s="100" t="s">
        <v>159</v>
      </c>
      <c r="D50" s="388"/>
      <c r="E50" s="384">
        <v>0</v>
      </c>
      <c r="F50" s="384">
        <v>0</v>
      </c>
      <c r="G50" s="389">
        <f t="shared" si="1"/>
        <v>0</v>
      </c>
      <c r="H50" s="105"/>
      <c r="I50" s="273"/>
      <c r="J50" s="259" t="s">
        <v>173</v>
      </c>
      <c r="K50" s="103"/>
    </row>
    <row r="51" spans="1:11" s="2" customFormat="1" ht="16.5" customHeight="1" thickBot="1">
      <c r="A51" s="98" t="s">
        <v>365</v>
      </c>
      <c r="B51" s="99" t="s">
        <v>49</v>
      </c>
      <c r="C51" s="100" t="s">
        <v>159</v>
      </c>
      <c r="D51" s="388"/>
      <c r="E51" s="384">
        <f>E40*Scope2!E219+E41*Scope2!E220+E42*Scope2!E221+E43*Scope2!E222+E44*Scope2!E223</f>
        <v>4.3888277677307688E-4</v>
      </c>
      <c r="F51" s="384">
        <f>F40*Scope2!E219+F41*Scope2!E220+F42*Scope2!E221+F43*Scope2!E222+F44*Scope2!E223</f>
        <v>5.0063665514046227E-5</v>
      </c>
      <c r="G51" s="389">
        <f t="shared" si="1"/>
        <v>4.8894644228712314E-4</v>
      </c>
      <c r="H51" s="105"/>
      <c r="I51" s="273"/>
      <c r="J51" s="259"/>
      <c r="K51" s="103"/>
    </row>
    <row r="52" spans="1:11" s="2" customFormat="1" ht="16.5" customHeight="1" thickBot="1">
      <c r="A52" s="98" t="s">
        <v>365</v>
      </c>
      <c r="B52" s="99" t="s">
        <v>52</v>
      </c>
      <c r="C52" s="100" t="s">
        <v>159</v>
      </c>
      <c r="D52" s="388"/>
      <c r="E52" s="384">
        <f>E40*Scope2!E228+E41*Scope2!E229+E42*Scope2!E230+E43*Scope2!E231+E44*Scope2!E232</f>
        <v>0</v>
      </c>
      <c r="F52" s="384">
        <f>F40*Scope2!E228+F41*Scope2!E229+F42*Scope2!E230+F43*Scope2!E231+F44*Scope2!E232</f>
        <v>0</v>
      </c>
      <c r="G52" s="389">
        <f t="shared" si="1"/>
        <v>0</v>
      </c>
      <c r="H52" s="105"/>
      <c r="I52" s="273"/>
      <c r="J52" s="259"/>
      <c r="K52" s="103"/>
    </row>
    <row r="53" spans="1:11" s="2" customFormat="1" ht="16.5" customHeight="1" thickBot="1">
      <c r="A53" s="98" t="s">
        <v>365</v>
      </c>
      <c r="B53" s="99" t="s">
        <v>53</v>
      </c>
      <c r="C53" s="100" t="s">
        <v>159</v>
      </c>
      <c r="D53" s="388"/>
      <c r="E53" s="384">
        <f>E40*Scope2!E237+E41*Scope2!E238+E42*Scope2!E239+E43*Scope2!E240+E44*Scope2!E241</f>
        <v>0</v>
      </c>
      <c r="F53" s="384">
        <f>F41*Scope2!E237+F42*Scope2!E238+F43*Scope2!E239+F44*Scope2!E240</f>
        <v>0</v>
      </c>
      <c r="G53" s="389">
        <f t="shared" si="1"/>
        <v>0</v>
      </c>
      <c r="H53" s="105"/>
      <c r="I53" s="273"/>
      <c r="J53" s="259"/>
      <c r="K53" s="103"/>
    </row>
    <row r="54" spans="1:11" s="2" customFormat="1" ht="16.5" customHeight="1" thickBot="1">
      <c r="A54" s="106" t="s">
        <v>366</v>
      </c>
      <c r="B54" s="320" t="s">
        <v>424</v>
      </c>
      <c r="C54" s="100" t="s">
        <v>159</v>
      </c>
      <c r="D54" s="386"/>
      <c r="E54" s="386">
        <v>4.0000000000000003E-5</v>
      </c>
      <c r="F54" s="386">
        <v>9.0000000000000006E-5</v>
      </c>
      <c r="G54" s="389">
        <f t="shared" si="1"/>
        <v>1.3000000000000002E-4</v>
      </c>
      <c r="H54" s="99"/>
      <c r="I54" s="270" t="s">
        <v>177</v>
      </c>
      <c r="J54" s="255" t="s">
        <v>177</v>
      </c>
      <c r="K54" s="103"/>
    </row>
    <row r="55" spans="1:11" s="2" customFormat="1" ht="16.5" customHeight="1" thickBot="1">
      <c r="A55" s="106" t="s">
        <v>366</v>
      </c>
      <c r="B55" s="320" t="s">
        <v>417</v>
      </c>
      <c r="C55" s="100" t="s">
        <v>159</v>
      </c>
      <c r="D55" s="386"/>
      <c r="E55" s="386">
        <v>2.32E-4</v>
      </c>
      <c r="F55" s="386">
        <v>5.5658000000000001E-5</v>
      </c>
      <c r="G55" s="389">
        <f t="shared" si="1"/>
        <v>2.8765799999999999E-4</v>
      </c>
      <c r="H55" s="99"/>
      <c r="I55" s="274" t="s">
        <v>415</v>
      </c>
      <c r="J55" s="260" t="s">
        <v>416</v>
      </c>
      <c r="K55" s="103"/>
    </row>
    <row r="56" spans="1:11" s="2" customFormat="1" ht="16.5" customHeight="1" thickBot="1">
      <c r="A56" s="106" t="s">
        <v>366</v>
      </c>
      <c r="B56" s="99" t="s">
        <v>418</v>
      </c>
      <c r="C56" s="100" t="s">
        <v>159</v>
      </c>
      <c r="D56" s="386"/>
      <c r="E56" s="386">
        <v>1.54E-4</v>
      </c>
      <c r="F56" s="386">
        <v>9.1071749999999994E-5</v>
      </c>
      <c r="G56" s="389">
        <f t="shared" si="1"/>
        <v>2.4507175000000001E-4</v>
      </c>
      <c r="H56" s="99"/>
      <c r="I56" s="270" t="s">
        <v>290</v>
      </c>
      <c r="J56" s="333" t="s">
        <v>505</v>
      </c>
      <c r="K56" s="103"/>
    </row>
    <row r="57" spans="1:11" s="2" customFormat="1" ht="16.5" customHeight="1" thickBot="1">
      <c r="A57" s="106" t="s">
        <v>366</v>
      </c>
      <c r="B57" s="99" t="s">
        <v>420</v>
      </c>
      <c r="C57" s="100" t="s">
        <v>159</v>
      </c>
      <c r="D57" s="386"/>
      <c r="E57" s="386">
        <v>7.8629999999999991E-6</v>
      </c>
      <c r="F57" s="386">
        <v>1.5743000000000002E-5</v>
      </c>
      <c r="G57" s="389">
        <v>2.3606000000000001E-5</v>
      </c>
      <c r="H57" s="99"/>
      <c r="I57" s="270" t="s">
        <v>376</v>
      </c>
      <c r="J57" s="255" t="s">
        <v>377</v>
      </c>
      <c r="K57" s="103"/>
    </row>
    <row r="58" spans="1:11" s="110" customFormat="1" ht="16.5" customHeight="1" thickBot="1">
      <c r="A58" s="106" t="s">
        <v>366</v>
      </c>
      <c r="B58" s="320" t="s">
        <v>423</v>
      </c>
      <c r="C58" s="100" t="s">
        <v>159</v>
      </c>
      <c r="D58" s="390"/>
      <c r="E58" s="390">
        <v>8.2680000000000011E-6</v>
      </c>
      <c r="F58" s="390">
        <v>1.0227000000000001E-5</v>
      </c>
      <c r="G58" s="389">
        <v>1.8495000000000002E-5</v>
      </c>
      <c r="H58" s="99"/>
      <c r="I58" s="270" t="s">
        <v>382</v>
      </c>
      <c r="J58" s="255" t="s">
        <v>381</v>
      </c>
      <c r="K58" s="109"/>
    </row>
    <row r="59" spans="1:11" s="2" customFormat="1" ht="16.5" customHeight="1" thickBot="1">
      <c r="A59" s="106" t="s">
        <v>366</v>
      </c>
      <c r="B59" s="99" t="s">
        <v>419</v>
      </c>
      <c r="C59" s="100" t="s">
        <v>159</v>
      </c>
      <c r="D59" s="386"/>
      <c r="E59" s="386">
        <v>1.79646571812081E-4</v>
      </c>
      <c r="F59" s="386">
        <v>3.5169999999999997E-5</v>
      </c>
      <c r="G59" s="389">
        <f t="shared" ref="G59:G96" si="2">SUM(D59:F59)</f>
        <v>2.14816571812081E-4</v>
      </c>
      <c r="H59" s="99"/>
      <c r="I59" s="270" t="s">
        <v>363</v>
      </c>
      <c r="J59" s="255" t="s">
        <v>364</v>
      </c>
      <c r="K59" s="103"/>
    </row>
    <row r="60" spans="1:11" s="110" customFormat="1" ht="16.5" customHeight="1" thickBot="1">
      <c r="A60" s="107" t="s">
        <v>366</v>
      </c>
      <c r="B60" s="320" t="s">
        <v>422</v>
      </c>
      <c r="C60" s="100" t="s">
        <v>159</v>
      </c>
      <c r="D60" s="390"/>
      <c r="E60" s="390">
        <v>1.5100000000000001E-4</v>
      </c>
      <c r="F60" s="390"/>
      <c r="G60" s="389">
        <f t="shared" si="2"/>
        <v>1.5100000000000001E-4</v>
      </c>
      <c r="H60" s="99"/>
      <c r="I60" s="270" t="s">
        <v>387</v>
      </c>
      <c r="J60" s="255"/>
      <c r="K60" s="109"/>
    </row>
    <row r="61" spans="1:11" s="2" customFormat="1" ht="16.5" customHeight="1" thickBot="1">
      <c r="A61" s="106" t="s">
        <v>366</v>
      </c>
      <c r="B61" s="99" t="s">
        <v>421</v>
      </c>
      <c r="C61" s="100" t="s">
        <v>159</v>
      </c>
      <c r="D61" s="386"/>
      <c r="E61" s="386"/>
      <c r="F61" s="386">
        <v>5.6829999999999996E-6</v>
      </c>
      <c r="G61" s="389">
        <f t="shared" si="2"/>
        <v>5.6829999999999996E-6</v>
      </c>
      <c r="H61" s="99"/>
      <c r="I61" s="270"/>
      <c r="J61" s="255" t="s">
        <v>190</v>
      </c>
      <c r="K61" s="103"/>
    </row>
    <row r="62" spans="1:11" s="2" customFormat="1" ht="16.5" customHeight="1" thickBot="1">
      <c r="A62" s="106" t="s">
        <v>366</v>
      </c>
      <c r="B62" s="320" t="s">
        <v>191</v>
      </c>
      <c r="C62" s="100" t="s">
        <v>159</v>
      </c>
      <c r="D62" s="388"/>
      <c r="E62" s="386"/>
      <c r="F62" s="386">
        <f>(0.6*13.777+0.011*13.777+0.011*44.677+0.314*31.353+0.064*41.059)/1000000</f>
        <v>2.1381811999999999E-5</v>
      </c>
      <c r="G62" s="389">
        <f t="shared" si="2"/>
        <v>2.1381811999999999E-5</v>
      </c>
      <c r="H62" s="99"/>
      <c r="I62" s="270"/>
      <c r="J62" s="255" t="s">
        <v>192</v>
      </c>
      <c r="K62" s="103"/>
    </row>
    <row r="63" spans="1:11" s="2" customFormat="1" ht="16.5" customHeight="1" thickBot="1">
      <c r="A63" s="106" t="s">
        <v>487</v>
      </c>
      <c r="B63" s="111" t="s">
        <v>339</v>
      </c>
      <c r="C63" s="100" t="s">
        <v>181</v>
      </c>
      <c r="D63" s="388"/>
      <c r="E63" s="386"/>
      <c r="F63" s="386">
        <v>9.89</v>
      </c>
      <c r="G63" s="389">
        <f t="shared" si="2"/>
        <v>9.89</v>
      </c>
      <c r="H63" s="99"/>
      <c r="I63" s="270"/>
      <c r="J63" s="255" t="s">
        <v>297</v>
      </c>
      <c r="K63" s="103"/>
    </row>
    <row r="64" spans="1:11" s="2" customFormat="1" ht="16.5" customHeight="1" thickBot="1">
      <c r="A64" s="106" t="s">
        <v>487</v>
      </c>
      <c r="B64" s="111" t="s">
        <v>340</v>
      </c>
      <c r="C64" s="112" t="s">
        <v>181</v>
      </c>
      <c r="D64" s="396"/>
      <c r="E64" s="397"/>
      <c r="F64" s="386">
        <v>0.53</v>
      </c>
      <c r="G64" s="389">
        <f t="shared" si="2"/>
        <v>0.53</v>
      </c>
      <c r="H64" s="99"/>
      <c r="I64" s="270"/>
      <c r="J64" s="255" t="s">
        <v>297</v>
      </c>
      <c r="K64" s="103"/>
    </row>
    <row r="65" spans="1:11" s="2" customFormat="1" ht="16.5" customHeight="1" thickBot="1">
      <c r="A65" s="106" t="s">
        <v>487</v>
      </c>
      <c r="B65" s="111" t="s">
        <v>99</v>
      </c>
      <c r="C65" s="112" t="s">
        <v>181</v>
      </c>
      <c r="D65" s="396"/>
      <c r="E65" s="397"/>
      <c r="F65" s="386">
        <v>0.1</v>
      </c>
      <c r="G65" s="389">
        <f t="shared" si="2"/>
        <v>0.1</v>
      </c>
      <c r="H65" s="99"/>
      <c r="I65" s="270"/>
      <c r="J65" s="255" t="s">
        <v>297</v>
      </c>
      <c r="K65" s="103"/>
    </row>
    <row r="66" spans="1:11" s="2" customFormat="1" ht="16.5" customHeight="1" thickBot="1">
      <c r="A66" s="106" t="s">
        <v>487</v>
      </c>
      <c r="B66" s="111" t="s">
        <v>341</v>
      </c>
      <c r="C66" s="112" t="s">
        <v>181</v>
      </c>
      <c r="D66" s="396"/>
      <c r="E66" s="397"/>
      <c r="F66" s="386">
        <v>0.2828</v>
      </c>
      <c r="G66" s="389">
        <f t="shared" si="2"/>
        <v>0.2828</v>
      </c>
      <c r="H66" s="99"/>
      <c r="I66" s="270"/>
      <c r="J66" s="255" t="s">
        <v>342</v>
      </c>
      <c r="K66" s="103"/>
    </row>
    <row r="67" spans="1:11" s="2" customFormat="1" ht="16.5" customHeight="1" thickBot="1">
      <c r="A67" s="106" t="s">
        <v>487</v>
      </c>
      <c r="B67" s="99" t="s">
        <v>100</v>
      </c>
      <c r="C67" s="100" t="s">
        <v>181</v>
      </c>
      <c r="D67" s="388"/>
      <c r="E67" s="386"/>
      <c r="F67" s="386">
        <v>0.01</v>
      </c>
      <c r="G67" s="389">
        <f t="shared" si="2"/>
        <v>0.01</v>
      </c>
      <c r="H67" s="99"/>
      <c r="I67" s="270"/>
      <c r="J67" s="255" t="s">
        <v>297</v>
      </c>
      <c r="K67" s="103"/>
    </row>
    <row r="68" spans="1:11" s="2" customFormat="1" ht="16.5" customHeight="1" thickBot="1">
      <c r="A68" s="106" t="s">
        <v>487</v>
      </c>
      <c r="B68" s="99" t="s">
        <v>101</v>
      </c>
      <c r="C68" s="100" t="s">
        <v>181</v>
      </c>
      <c r="D68" s="388"/>
      <c r="E68" s="386"/>
      <c r="F68" s="386">
        <v>1.01</v>
      </c>
      <c r="G68" s="389">
        <f t="shared" si="2"/>
        <v>1.01</v>
      </c>
      <c r="H68" s="99"/>
      <c r="I68" s="270"/>
      <c r="J68" s="255" t="s">
        <v>297</v>
      </c>
      <c r="K68" s="103"/>
    </row>
    <row r="69" spans="1:11" s="2" customFormat="1" ht="16.5" customHeight="1" thickBot="1">
      <c r="A69" s="106" t="s">
        <v>487</v>
      </c>
      <c r="B69" s="99" t="s">
        <v>95</v>
      </c>
      <c r="C69" s="100" t="s">
        <v>181</v>
      </c>
      <c r="D69" s="388"/>
      <c r="E69" s="386"/>
      <c r="F69" s="386">
        <v>2.74</v>
      </c>
      <c r="G69" s="389">
        <f t="shared" si="2"/>
        <v>2.74</v>
      </c>
      <c r="H69" s="99"/>
      <c r="I69" s="270"/>
      <c r="J69" s="255" t="s">
        <v>297</v>
      </c>
      <c r="K69" s="103"/>
    </row>
    <row r="70" spans="1:11" s="2" customFormat="1" ht="16.5" customHeight="1" thickBot="1">
      <c r="A70" s="106" t="s">
        <v>487</v>
      </c>
      <c r="B70" s="111" t="s">
        <v>343</v>
      </c>
      <c r="C70" s="100" t="s">
        <v>181</v>
      </c>
      <c r="D70" s="388"/>
      <c r="E70" s="388"/>
      <c r="F70" s="386">
        <v>-0.84</v>
      </c>
      <c r="G70" s="389">
        <f t="shared" si="2"/>
        <v>-0.84</v>
      </c>
      <c r="H70" s="99"/>
      <c r="I70" s="270"/>
      <c r="J70" s="255" t="s">
        <v>297</v>
      </c>
      <c r="K70" s="103"/>
    </row>
    <row r="71" spans="1:11" s="2" customFormat="1" ht="16.5" customHeight="1" thickBot="1">
      <c r="A71" s="106" t="s">
        <v>487</v>
      </c>
      <c r="B71" s="99" t="s">
        <v>96</v>
      </c>
      <c r="C71" s="100" t="s">
        <v>181</v>
      </c>
      <c r="D71" s="388"/>
      <c r="E71" s="388"/>
      <c r="F71" s="386">
        <v>5.2999999999999999E-2</v>
      </c>
      <c r="G71" s="389">
        <f t="shared" si="2"/>
        <v>5.2999999999999999E-2</v>
      </c>
      <c r="H71" s="99"/>
      <c r="I71" s="270"/>
      <c r="J71" s="255" t="s">
        <v>344</v>
      </c>
      <c r="K71" s="103"/>
    </row>
    <row r="72" spans="1:11" s="2" customFormat="1" ht="16.5" customHeight="1" thickBot="1">
      <c r="A72" s="106" t="s">
        <v>487</v>
      </c>
      <c r="B72" s="99" t="s">
        <v>97</v>
      </c>
      <c r="C72" s="100" t="s">
        <v>181</v>
      </c>
      <c r="D72" s="388"/>
      <c r="E72" s="388"/>
      <c r="F72" s="398">
        <v>0.15440000000000001</v>
      </c>
      <c r="G72" s="389">
        <f t="shared" si="2"/>
        <v>0.15440000000000001</v>
      </c>
      <c r="H72" s="99"/>
      <c r="I72" s="270"/>
      <c r="J72" s="255" t="s">
        <v>345</v>
      </c>
      <c r="K72" s="103"/>
    </row>
    <row r="73" spans="1:11" s="2" customFormat="1" ht="16.5" customHeight="1" thickBot="1">
      <c r="A73" s="106" t="s">
        <v>487</v>
      </c>
      <c r="B73" s="99" t="s">
        <v>331</v>
      </c>
      <c r="C73" s="100" t="s">
        <v>181</v>
      </c>
      <c r="D73" s="388"/>
      <c r="E73" s="388"/>
      <c r="F73" s="386">
        <v>0.01</v>
      </c>
      <c r="G73" s="389">
        <f t="shared" si="2"/>
        <v>0.01</v>
      </c>
      <c r="H73" s="99"/>
      <c r="I73" s="270"/>
      <c r="J73" s="255" t="s">
        <v>297</v>
      </c>
      <c r="K73" s="103"/>
    </row>
    <row r="74" spans="1:11" s="2" customFormat="1" ht="16.5" customHeight="1" thickBot="1">
      <c r="A74" s="106" t="s">
        <v>487</v>
      </c>
      <c r="B74" s="113" t="s">
        <v>346</v>
      </c>
      <c r="C74" s="100" t="s">
        <v>181</v>
      </c>
      <c r="D74" s="388"/>
      <c r="E74" s="388"/>
      <c r="F74" s="386">
        <v>6.86</v>
      </c>
      <c r="G74" s="389">
        <f t="shared" si="2"/>
        <v>6.86</v>
      </c>
      <c r="H74" s="99"/>
      <c r="I74" s="270"/>
      <c r="J74" s="255" t="s">
        <v>297</v>
      </c>
      <c r="K74" s="103"/>
    </row>
    <row r="75" spans="1:11" s="2" customFormat="1" ht="16.5" customHeight="1" thickBot="1">
      <c r="A75" s="106" t="s">
        <v>487</v>
      </c>
      <c r="B75" s="111" t="s">
        <v>347</v>
      </c>
      <c r="C75" s="112" t="s">
        <v>181</v>
      </c>
      <c r="D75" s="396"/>
      <c r="E75" s="396"/>
      <c r="F75" s="386">
        <v>1.73</v>
      </c>
      <c r="G75" s="389">
        <f t="shared" si="2"/>
        <v>1.73</v>
      </c>
      <c r="H75" s="99"/>
      <c r="I75" s="270"/>
      <c r="J75" s="255" t="s">
        <v>297</v>
      </c>
      <c r="K75" s="103"/>
    </row>
    <row r="76" spans="1:11" s="2" customFormat="1" ht="16.5" customHeight="1" thickBot="1">
      <c r="A76" s="106" t="s">
        <v>487</v>
      </c>
      <c r="B76" s="99" t="s">
        <v>98</v>
      </c>
      <c r="C76" s="100" t="s">
        <v>181</v>
      </c>
      <c r="D76" s="388"/>
      <c r="E76" s="388"/>
      <c r="F76" s="386">
        <v>1.496</v>
      </c>
      <c r="G76" s="389">
        <f t="shared" si="2"/>
        <v>1.496</v>
      </c>
      <c r="H76" s="99"/>
      <c r="I76" s="270"/>
      <c r="J76" s="255" t="s">
        <v>297</v>
      </c>
      <c r="K76" s="103"/>
    </row>
    <row r="77" spans="1:11" s="2" customFormat="1" ht="16.5" customHeight="1" thickBot="1">
      <c r="A77" s="106" t="s">
        <v>487</v>
      </c>
      <c r="B77" s="99" t="s">
        <v>388</v>
      </c>
      <c r="C77" s="419" t="s">
        <v>194</v>
      </c>
      <c r="D77" s="388"/>
      <c r="E77" s="388"/>
      <c r="F77" s="386">
        <v>8.3000000000000004E-2</v>
      </c>
      <c r="G77" s="389">
        <f>SUM(D77:F77)</f>
        <v>8.3000000000000004E-2</v>
      </c>
      <c r="H77" s="99"/>
      <c r="I77" s="270"/>
      <c r="J77" s="262" t="s">
        <v>389</v>
      </c>
      <c r="K77" s="103"/>
    </row>
    <row r="78" spans="1:11" s="2" customFormat="1" ht="16.5" customHeight="1" thickBot="1">
      <c r="A78" s="106" t="s">
        <v>487</v>
      </c>
      <c r="B78" s="111" t="s">
        <v>348</v>
      </c>
      <c r="C78" s="100" t="s">
        <v>181</v>
      </c>
      <c r="D78" s="388"/>
      <c r="E78" s="388"/>
      <c r="F78" s="386">
        <v>0.04</v>
      </c>
      <c r="G78" s="389">
        <f t="shared" si="2"/>
        <v>0.04</v>
      </c>
      <c r="H78" s="99"/>
      <c r="I78" s="270"/>
      <c r="J78" s="255" t="s">
        <v>297</v>
      </c>
      <c r="K78" s="103"/>
    </row>
    <row r="79" spans="1:11" s="2" customFormat="1" ht="16.5" customHeight="1" thickBot="1">
      <c r="A79" s="106" t="s">
        <v>487</v>
      </c>
      <c r="B79" s="99" t="s">
        <v>299</v>
      </c>
      <c r="C79" s="100" t="s">
        <v>181</v>
      </c>
      <c r="D79" s="388"/>
      <c r="E79" s="388"/>
      <c r="F79" s="386">
        <v>0.01</v>
      </c>
      <c r="G79" s="389">
        <f t="shared" si="2"/>
        <v>0.01</v>
      </c>
      <c r="H79" s="99"/>
      <c r="I79" s="270"/>
      <c r="J79" s="255" t="s">
        <v>297</v>
      </c>
      <c r="K79" s="103"/>
    </row>
    <row r="80" spans="1:11" s="2" customFormat="1" ht="16.5" customHeight="1" thickBot="1">
      <c r="A80" s="106" t="s">
        <v>487</v>
      </c>
      <c r="B80" s="99" t="s">
        <v>300</v>
      </c>
      <c r="C80" s="100" t="s">
        <v>181</v>
      </c>
      <c r="D80" s="388"/>
      <c r="E80" s="388"/>
      <c r="F80" s="386">
        <v>0.55000000000000004</v>
      </c>
      <c r="G80" s="389">
        <f t="shared" si="2"/>
        <v>0.55000000000000004</v>
      </c>
      <c r="H80" s="99"/>
      <c r="I80" s="270"/>
      <c r="J80" s="255" t="s">
        <v>297</v>
      </c>
      <c r="K80" s="103"/>
    </row>
    <row r="81" spans="1:269" s="2" customFormat="1" ht="16.5" customHeight="1" thickBot="1">
      <c r="A81" s="106"/>
      <c r="B81" s="99" t="s">
        <v>491</v>
      </c>
      <c r="C81" s="100" t="s">
        <v>181</v>
      </c>
      <c r="D81" s="388"/>
      <c r="E81" s="388"/>
      <c r="F81" s="386">
        <v>2.08</v>
      </c>
      <c r="G81" s="399">
        <f>SUM(D81:F81)</f>
        <v>2.08</v>
      </c>
      <c r="H81" s="99"/>
      <c r="I81" s="270"/>
      <c r="J81" s="355" t="s">
        <v>492</v>
      </c>
      <c r="K81" s="103"/>
    </row>
    <row r="82" spans="1:269" s="2" customFormat="1" ht="16.5" customHeight="1" thickBot="1">
      <c r="A82" s="106" t="s">
        <v>487</v>
      </c>
      <c r="B82" s="354" t="s">
        <v>349</v>
      </c>
      <c r="C82" s="112" t="s">
        <v>181</v>
      </c>
      <c r="D82" s="396"/>
      <c r="E82" s="396"/>
      <c r="F82" s="386">
        <v>0.04</v>
      </c>
      <c r="G82" s="389">
        <f t="shared" si="2"/>
        <v>0.04</v>
      </c>
      <c r="H82" s="99"/>
      <c r="I82" s="270"/>
      <c r="J82" s="261" t="s">
        <v>297</v>
      </c>
      <c r="K82" s="103"/>
    </row>
    <row r="83" spans="1:269" s="2" customFormat="1" ht="16.5" customHeight="1" thickBot="1">
      <c r="A83" s="106" t="s">
        <v>487</v>
      </c>
      <c r="B83" s="111" t="s">
        <v>350</v>
      </c>
      <c r="C83" s="100" t="s">
        <v>181</v>
      </c>
      <c r="D83" s="388"/>
      <c r="E83" s="388"/>
      <c r="F83" s="386">
        <v>5.21</v>
      </c>
      <c r="G83" s="389">
        <f t="shared" si="2"/>
        <v>5.21</v>
      </c>
      <c r="H83" s="99"/>
      <c r="I83" s="270"/>
      <c r="J83" s="255" t="s">
        <v>297</v>
      </c>
      <c r="K83" s="103"/>
    </row>
    <row r="84" spans="1:269" s="2" customFormat="1" ht="16.5" customHeight="1" thickBot="1">
      <c r="A84" s="106" t="s">
        <v>487</v>
      </c>
      <c r="B84" s="111" t="s">
        <v>351</v>
      </c>
      <c r="C84" s="100" t="s">
        <v>181</v>
      </c>
      <c r="D84" s="388"/>
      <c r="E84" s="388"/>
      <c r="F84" s="386">
        <v>0.50700000000000001</v>
      </c>
      <c r="G84" s="389">
        <f t="shared" si="2"/>
        <v>0.50700000000000001</v>
      </c>
      <c r="H84" s="99"/>
      <c r="I84" s="270"/>
      <c r="J84" s="255" t="s">
        <v>357</v>
      </c>
      <c r="K84" s="103"/>
    </row>
    <row r="85" spans="1:269" s="2" customFormat="1" ht="16.5" customHeight="1" thickBot="1">
      <c r="A85" s="106" t="s">
        <v>487</v>
      </c>
      <c r="B85" s="99" t="s">
        <v>352</v>
      </c>
      <c r="C85" s="112" t="s">
        <v>181</v>
      </c>
      <c r="D85" s="396"/>
      <c r="E85" s="396"/>
      <c r="F85" s="386">
        <v>0.14899999999999999</v>
      </c>
      <c r="G85" s="389">
        <f t="shared" si="2"/>
        <v>0.14899999999999999</v>
      </c>
      <c r="H85" s="99"/>
      <c r="I85" s="270"/>
      <c r="J85" s="255" t="s">
        <v>358</v>
      </c>
      <c r="K85" s="103"/>
    </row>
    <row r="86" spans="1:269" s="2" customFormat="1" ht="16.5" customHeight="1" thickBot="1">
      <c r="A86" s="106" t="s">
        <v>487</v>
      </c>
      <c r="B86" s="111" t="s">
        <v>353</v>
      </c>
      <c r="C86" s="100" t="s">
        <v>181</v>
      </c>
      <c r="D86" s="388"/>
      <c r="E86" s="388"/>
      <c r="F86" s="386">
        <v>0.77</v>
      </c>
      <c r="G86" s="389">
        <f t="shared" si="2"/>
        <v>0.77</v>
      </c>
      <c r="H86" s="99"/>
      <c r="I86" s="270"/>
      <c r="J86" s="255" t="s">
        <v>297</v>
      </c>
      <c r="K86" s="103"/>
    </row>
    <row r="87" spans="1:269" s="114" customFormat="1" ht="16.5" customHeight="1" thickBot="1">
      <c r="A87" s="106" t="s">
        <v>487</v>
      </c>
      <c r="B87" s="99" t="s">
        <v>298</v>
      </c>
      <c r="C87" s="100" t="s">
        <v>181</v>
      </c>
      <c r="D87" s="388"/>
      <c r="E87" s="386"/>
      <c r="F87" s="386">
        <v>11.61</v>
      </c>
      <c r="G87" s="389">
        <f t="shared" si="2"/>
        <v>11.61</v>
      </c>
      <c r="H87" s="99"/>
      <c r="I87" s="270"/>
      <c r="J87" s="255" t="s">
        <v>297</v>
      </c>
      <c r="K87" s="103"/>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row>
    <row r="88" spans="1:269" s="114" customFormat="1" ht="16.5" customHeight="1" thickBot="1">
      <c r="A88" s="106" t="s">
        <v>487</v>
      </c>
      <c r="B88" s="99" t="s">
        <v>354</v>
      </c>
      <c r="C88" s="112" t="s">
        <v>181</v>
      </c>
      <c r="D88" s="396"/>
      <c r="E88" s="397"/>
      <c r="F88" s="398">
        <v>0.37340000000000001</v>
      </c>
      <c r="G88" s="389">
        <f t="shared" si="2"/>
        <v>0.37340000000000001</v>
      </c>
      <c r="H88" s="99"/>
      <c r="I88" s="270"/>
      <c r="J88" s="255" t="s">
        <v>359</v>
      </c>
      <c r="K88" s="103"/>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row>
    <row r="89" spans="1:269" s="2" customFormat="1" ht="16.5" customHeight="1" thickBot="1">
      <c r="A89" s="106" t="s">
        <v>487</v>
      </c>
      <c r="B89" s="99" t="s">
        <v>355</v>
      </c>
      <c r="C89" s="112" t="s">
        <v>181</v>
      </c>
      <c r="D89" s="396"/>
      <c r="E89" s="397"/>
      <c r="F89" s="386">
        <v>0.6</v>
      </c>
      <c r="G89" s="389">
        <f t="shared" si="2"/>
        <v>0.6</v>
      </c>
      <c r="H89" s="99"/>
      <c r="I89" s="270"/>
      <c r="J89" s="255" t="s">
        <v>360</v>
      </c>
      <c r="K89" s="103"/>
    </row>
    <row r="90" spans="1:269" s="2" customFormat="1" ht="16.5" customHeight="1" thickBot="1">
      <c r="A90" s="106" t="s">
        <v>487</v>
      </c>
      <c r="B90" s="99" t="s">
        <v>356</v>
      </c>
      <c r="C90" s="100" t="s">
        <v>181</v>
      </c>
      <c r="D90" s="388"/>
      <c r="E90" s="388"/>
      <c r="F90" s="398" t="s">
        <v>361</v>
      </c>
      <c r="G90" s="389">
        <f t="shared" si="2"/>
        <v>0</v>
      </c>
      <c r="H90" s="99"/>
      <c r="I90" s="270"/>
      <c r="J90" s="255" t="s">
        <v>362</v>
      </c>
      <c r="K90" s="103"/>
    </row>
    <row r="91" spans="1:269" s="2" customFormat="1" ht="16.5" customHeight="1" thickBot="1">
      <c r="A91" s="106" t="s">
        <v>487</v>
      </c>
      <c r="B91" s="99" t="s">
        <v>193</v>
      </c>
      <c r="C91" s="100" t="s">
        <v>194</v>
      </c>
      <c r="D91" s="388"/>
      <c r="E91" s="388"/>
      <c r="F91" s="386">
        <v>8.4</v>
      </c>
      <c r="G91" s="389">
        <f t="shared" si="2"/>
        <v>8.4</v>
      </c>
      <c r="H91" s="99"/>
      <c r="I91" s="270"/>
      <c r="J91" s="255" t="s">
        <v>195</v>
      </c>
      <c r="K91" s="103"/>
    </row>
    <row r="92" spans="1:269" s="110" customFormat="1" ht="16.5" customHeight="1" thickBot="1">
      <c r="A92" s="106" t="s">
        <v>487</v>
      </c>
      <c r="B92" s="99" t="s">
        <v>196</v>
      </c>
      <c r="C92" s="100" t="s">
        <v>194</v>
      </c>
      <c r="D92" s="384"/>
      <c r="E92" s="384"/>
      <c r="F92" s="384">
        <v>5</v>
      </c>
      <c r="G92" s="389">
        <f t="shared" si="2"/>
        <v>5</v>
      </c>
      <c r="H92" s="99"/>
      <c r="I92" s="270"/>
      <c r="J92" s="255" t="s">
        <v>195</v>
      </c>
      <c r="K92" s="103"/>
    </row>
    <row r="93" spans="1:269" s="2" customFormat="1" ht="16.5" customHeight="1" thickBot="1">
      <c r="A93" s="106" t="s">
        <v>487</v>
      </c>
      <c r="B93" s="99" t="s">
        <v>197</v>
      </c>
      <c r="C93" s="100" t="s">
        <v>194</v>
      </c>
      <c r="D93" s="384"/>
      <c r="E93" s="384"/>
      <c r="F93" s="384">
        <v>9</v>
      </c>
      <c r="G93" s="389">
        <f t="shared" si="2"/>
        <v>9</v>
      </c>
      <c r="H93" s="99"/>
      <c r="I93" s="270"/>
      <c r="J93" s="255" t="s">
        <v>195</v>
      </c>
      <c r="K93" s="103"/>
    </row>
    <row r="94" spans="1:269" s="110" customFormat="1" ht="16.5" customHeight="1" thickBot="1">
      <c r="A94" s="106" t="s">
        <v>487</v>
      </c>
      <c r="B94" s="99" t="s">
        <v>198</v>
      </c>
      <c r="C94" s="100" t="s">
        <v>194</v>
      </c>
      <c r="D94" s="384"/>
      <c r="E94" s="384"/>
      <c r="F94" s="384">
        <v>6.5</v>
      </c>
      <c r="G94" s="389">
        <f t="shared" si="2"/>
        <v>6.5</v>
      </c>
      <c r="H94" s="99"/>
      <c r="I94" s="270"/>
      <c r="J94" s="255" t="s">
        <v>195</v>
      </c>
      <c r="K94" s="103"/>
    </row>
    <row r="95" spans="1:269" s="2" customFormat="1" ht="16.5" customHeight="1" thickBot="1">
      <c r="A95" s="106" t="s">
        <v>487</v>
      </c>
      <c r="B95" s="99" t="s">
        <v>199</v>
      </c>
      <c r="C95" s="100" t="s">
        <v>194</v>
      </c>
      <c r="D95" s="384"/>
      <c r="E95" s="384"/>
      <c r="F95" s="384">
        <v>19.8</v>
      </c>
      <c r="G95" s="389">
        <f t="shared" si="2"/>
        <v>19.8</v>
      </c>
      <c r="H95" s="99"/>
      <c r="I95" s="270"/>
      <c r="J95" s="255" t="s">
        <v>195</v>
      </c>
      <c r="K95" s="103"/>
    </row>
    <row r="96" spans="1:269" s="2" customFormat="1" ht="16.5" customHeight="1" thickBot="1">
      <c r="A96" s="106" t="s">
        <v>487</v>
      </c>
      <c r="B96" s="99" t="s">
        <v>200</v>
      </c>
      <c r="C96" s="100" t="s">
        <v>194</v>
      </c>
      <c r="D96" s="384"/>
      <c r="E96" s="384"/>
      <c r="F96" s="384">
        <v>8.5</v>
      </c>
      <c r="G96" s="389">
        <f t="shared" si="2"/>
        <v>8.5</v>
      </c>
      <c r="H96" s="99"/>
      <c r="I96" s="270"/>
      <c r="J96" s="255" t="s">
        <v>195</v>
      </c>
      <c r="K96" s="103"/>
    </row>
    <row r="97" spans="1:11" s="2" customFormat="1" ht="16.5" customHeight="1" thickBot="1">
      <c r="A97" s="115" t="s">
        <v>480</v>
      </c>
      <c r="B97" s="99" t="s">
        <v>201</v>
      </c>
      <c r="C97" s="100" t="s">
        <v>202</v>
      </c>
      <c r="D97" s="384"/>
      <c r="E97" s="384"/>
      <c r="F97" s="384">
        <v>0.17199999999999999</v>
      </c>
      <c r="G97" s="389">
        <f t="shared" ref="G97:G143" si="3">SUM(D97:F97)</f>
        <v>0.17199999999999999</v>
      </c>
      <c r="H97" s="99"/>
      <c r="I97" s="270"/>
      <c r="J97" s="255" t="s">
        <v>333</v>
      </c>
      <c r="K97" s="103"/>
    </row>
    <row r="98" spans="1:11" s="110" customFormat="1" ht="16.5" customHeight="1" thickBot="1">
      <c r="A98" s="115" t="s">
        <v>480</v>
      </c>
      <c r="B98" s="99" t="s">
        <v>79</v>
      </c>
      <c r="C98" s="100" t="s">
        <v>202</v>
      </c>
      <c r="D98" s="384"/>
      <c r="E98" s="384"/>
      <c r="F98" s="384">
        <v>1.1000000000000001E-3</v>
      </c>
      <c r="G98" s="389">
        <f t="shared" si="3"/>
        <v>1.1000000000000001E-3</v>
      </c>
      <c r="H98" s="99"/>
      <c r="I98" s="270"/>
      <c r="J98" s="255" t="s">
        <v>203</v>
      </c>
      <c r="K98" s="103"/>
    </row>
    <row r="99" spans="1:11" s="110" customFormat="1" ht="16.5" customHeight="1" thickBot="1">
      <c r="A99" s="115" t="s">
        <v>480</v>
      </c>
      <c r="B99" s="99" t="s">
        <v>89</v>
      </c>
      <c r="C99" s="100" t="s">
        <v>202</v>
      </c>
      <c r="D99" s="384"/>
      <c r="E99" s="384"/>
      <c r="F99" s="384">
        <v>0.34689999999999999</v>
      </c>
      <c r="G99" s="389">
        <f t="shared" si="3"/>
        <v>0.34689999999999999</v>
      </c>
      <c r="H99" s="99"/>
      <c r="I99" s="270"/>
      <c r="J99" s="255" t="s">
        <v>204</v>
      </c>
      <c r="K99" s="103"/>
    </row>
    <row r="100" spans="1:11" s="2" customFormat="1" ht="16.5" customHeight="1" thickBot="1">
      <c r="A100" s="115" t="s">
        <v>480</v>
      </c>
      <c r="B100" s="99" t="s">
        <v>90</v>
      </c>
      <c r="C100" s="100" t="s">
        <v>202</v>
      </c>
      <c r="D100" s="384"/>
      <c r="E100" s="384"/>
      <c r="F100" s="384">
        <v>3.449E-2</v>
      </c>
      <c r="G100" s="389">
        <f t="shared" si="3"/>
        <v>3.449E-2</v>
      </c>
      <c r="H100" s="99"/>
      <c r="I100" s="270"/>
      <c r="J100" s="255" t="s">
        <v>205</v>
      </c>
      <c r="K100" s="103"/>
    </row>
    <row r="101" spans="1:11" s="2" customFormat="1" ht="16.5" customHeight="1" thickBot="1">
      <c r="A101" s="115" t="s">
        <v>480</v>
      </c>
      <c r="B101" s="99" t="s">
        <v>336</v>
      </c>
      <c r="C101" s="100" t="s">
        <v>202</v>
      </c>
      <c r="D101" s="384"/>
      <c r="E101" s="384"/>
      <c r="F101" s="384">
        <v>1.41E-2</v>
      </c>
      <c r="G101" s="389">
        <f t="shared" si="3"/>
        <v>1.41E-2</v>
      </c>
      <c r="H101" s="99"/>
      <c r="I101" s="270"/>
      <c r="J101" s="255" t="s">
        <v>333</v>
      </c>
      <c r="K101" s="103"/>
    </row>
    <row r="102" spans="1:11" s="2" customFormat="1" ht="16.5" customHeight="1" thickBot="1">
      <c r="A102" s="115" t="s">
        <v>480</v>
      </c>
      <c r="B102" s="99" t="s">
        <v>91</v>
      </c>
      <c r="C102" s="100" t="s">
        <v>202</v>
      </c>
      <c r="D102" s="384"/>
      <c r="E102" s="384"/>
      <c r="F102" s="384">
        <v>6.3600000000000004E-2</v>
      </c>
      <c r="G102" s="389">
        <f t="shared" si="3"/>
        <v>6.3600000000000004E-2</v>
      </c>
      <c r="H102" s="99"/>
      <c r="I102" s="270"/>
      <c r="J102" s="255" t="s">
        <v>333</v>
      </c>
      <c r="K102" s="103"/>
    </row>
    <row r="103" spans="1:11" s="2" customFormat="1" ht="16.5" customHeight="1" thickBot="1">
      <c r="A103" s="115" t="s">
        <v>480</v>
      </c>
      <c r="B103" s="99" t="s">
        <v>206</v>
      </c>
      <c r="C103" s="100" t="s">
        <v>202</v>
      </c>
      <c r="D103" s="384"/>
      <c r="E103" s="384"/>
      <c r="F103" s="384">
        <v>6.2660000000000005E-4</v>
      </c>
      <c r="G103" s="389">
        <f t="shared" si="3"/>
        <v>6.2660000000000005E-4</v>
      </c>
      <c r="H103" s="99"/>
      <c r="I103" s="270"/>
      <c r="J103" s="255" t="s">
        <v>207</v>
      </c>
      <c r="K103" s="103"/>
    </row>
    <row r="104" spans="1:11" s="2" customFormat="1" ht="16.5" customHeight="1" thickBot="1">
      <c r="A104" s="115" t="s">
        <v>480</v>
      </c>
      <c r="B104" s="99" t="s">
        <v>92</v>
      </c>
      <c r="C104" s="100" t="s">
        <v>202</v>
      </c>
      <c r="D104" s="384"/>
      <c r="E104" s="384"/>
      <c r="F104" s="384">
        <v>0.35</v>
      </c>
      <c r="G104" s="389">
        <f t="shared" si="3"/>
        <v>0.35</v>
      </c>
      <c r="H104" s="99"/>
      <c r="I104" s="270"/>
      <c r="J104" s="255" t="s">
        <v>333</v>
      </c>
      <c r="K104" s="103"/>
    </row>
    <row r="105" spans="1:11" s="2" customFormat="1" ht="16.5" customHeight="1" thickBot="1">
      <c r="A105" s="115" t="s">
        <v>480</v>
      </c>
      <c r="B105" s="99" t="s">
        <v>78</v>
      </c>
      <c r="C105" s="100" t="s">
        <v>202</v>
      </c>
      <c r="D105" s="384"/>
      <c r="E105" s="384"/>
      <c r="F105" s="384">
        <v>0.3</v>
      </c>
      <c r="G105" s="389">
        <f t="shared" si="3"/>
        <v>0.3</v>
      </c>
      <c r="H105" s="99"/>
      <c r="I105" s="270"/>
      <c r="J105" s="255" t="s">
        <v>335</v>
      </c>
      <c r="K105" s="103"/>
    </row>
    <row r="106" spans="1:11" s="2" customFormat="1" ht="16.5" customHeight="1" thickBot="1">
      <c r="A106" s="115" t="s">
        <v>480</v>
      </c>
      <c r="B106" s="99" t="s">
        <v>80</v>
      </c>
      <c r="C106" s="100" t="s">
        <v>202</v>
      </c>
      <c r="D106" s="384"/>
      <c r="E106" s="384"/>
      <c r="F106" s="384">
        <v>0.17199999999999999</v>
      </c>
      <c r="G106" s="389">
        <f t="shared" si="3"/>
        <v>0.17199999999999999</v>
      </c>
      <c r="H106" s="99"/>
      <c r="I106" s="270"/>
      <c r="J106" s="255" t="s">
        <v>334</v>
      </c>
      <c r="K106" s="103"/>
    </row>
    <row r="107" spans="1:11" s="2" customFormat="1" ht="16.5" customHeight="1" thickBot="1">
      <c r="A107" s="115" t="s">
        <v>480</v>
      </c>
      <c r="B107" s="99" t="s">
        <v>81</v>
      </c>
      <c r="C107" s="100" t="s">
        <v>209</v>
      </c>
      <c r="D107" s="384"/>
      <c r="E107" s="384"/>
      <c r="F107" s="384">
        <v>1.2400000000000001E-4</v>
      </c>
      <c r="G107" s="389">
        <f t="shared" si="3"/>
        <v>1.2400000000000001E-4</v>
      </c>
      <c r="H107" s="99"/>
      <c r="I107" s="270"/>
      <c r="J107" s="255" t="s">
        <v>210</v>
      </c>
      <c r="K107" s="103"/>
    </row>
    <row r="108" spans="1:11" s="2" customFormat="1" ht="16.5" customHeight="1" thickBot="1">
      <c r="A108" s="115" t="s">
        <v>480</v>
      </c>
      <c r="B108" s="99" t="s">
        <v>82</v>
      </c>
      <c r="C108" s="100" t="s">
        <v>181</v>
      </c>
      <c r="D108" s="384"/>
      <c r="E108" s="384"/>
      <c r="F108" s="384">
        <v>1.109</v>
      </c>
      <c r="G108" s="389">
        <f t="shared" si="3"/>
        <v>1.109</v>
      </c>
      <c r="H108" s="99"/>
      <c r="I108" s="270"/>
      <c r="J108" s="255" t="s">
        <v>211</v>
      </c>
      <c r="K108" s="103"/>
    </row>
    <row r="109" spans="1:11" s="2" customFormat="1" ht="16.5" customHeight="1" thickBot="1">
      <c r="A109" s="115" t="s">
        <v>480</v>
      </c>
      <c r="B109" s="99" t="s">
        <v>83</v>
      </c>
      <c r="C109" s="100" t="s">
        <v>181</v>
      </c>
      <c r="D109" s="384"/>
      <c r="E109" s="384"/>
      <c r="F109" s="384">
        <v>0.753</v>
      </c>
      <c r="G109" s="389">
        <f t="shared" si="3"/>
        <v>0.753</v>
      </c>
      <c r="H109" s="99"/>
      <c r="I109" s="270"/>
      <c r="J109" s="255" t="s">
        <v>211</v>
      </c>
      <c r="K109" s="103"/>
    </row>
    <row r="110" spans="1:11" s="2" customFormat="1" ht="16.5" customHeight="1" thickBot="1">
      <c r="A110" s="115" t="s">
        <v>480</v>
      </c>
      <c r="B110" s="99" t="s">
        <v>84</v>
      </c>
      <c r="C110" s="100" t="s">
        <v>181</v>
      </c>
      <c r="D110" s="384"/>
      <c r="E110" s="384"/>
      <c r="F110" s="384">
        <v>1.1930000000000001</v>
      </c>
      <c r="G110" s="389">
        <f t="shared" si="3"/>
        <v>1.1930000000000001</v>
      </c>
      <c r="H110" s="99"/>
      <c r="I110" s="270"/>
      <c r="J110" s="255" t="s">
        <v>212</v>
      </c>
      <c r="K110" s="103"/>
    </row>
    <row r="111" spans="1:11" s="2" customFormat="1" ht="16.5" customHeight="1" thickBot="1">
      <c r="A111" s="115" t="s">
        <v>480</v>
      </c>
      <c r="B111" s="99" t="s">
        <v>85</v>
      </c>
      <c r="C111" s="100" t="s">
        <v>202</v>
      </c>
      <c r="D111" s="384"/>
      <c r="E111" s="384"/>
      <c r="F111" s="384">
        <v>2.4500000000000001E-2</v>
      </c>
      <c r="G111" s="389">
        <f t="shared" si="3"/>
        <v>2.4500000000000001E-2</v>
      </c>
      <c r="H111" s="99"/>
      <c r="I111" s="270"/>
      <c r="J111" s="255" t="s">
        <v>213</v>
      </c>
      <c r="K111" s="103"/>
    </row>
    <row r="112" spans="1:11" s="2" customFormat="1" ht="16.5" customHeight="1" thickBot="1">
      <c r="A112" s="115" t="s">
        <v>480</v>
      </c>
      <c r="B112" s="99" t="s">
        <v>86</v>
      </c>
      <c r="C112" s="100" t="s">
        <v>156</v>
      </c>
      <c r="D112" s="384"/>
      <c r="E112" s="384"/>
      <c r="F112" s="384">
        <v>3.5E-4</v>
      </c>
      <c r="G112" s="389">
        <f t="shared" si="3"/>
        <v>3.5E-4</v>
      </c>
      <c r="H112" s="99"/>
      <c r="I112" s="270"/>
      <c r="J112" s="255" t="s">
        <v>301</v>
      </c>
      <c r="K112" s="103"/>
    </row>
    <row r="113" spans="1:11" s="2" customFormat="1" ht="16.5" customHeight="1" thickBot="1">
      <c r="A113" s="115" t="s">
        <v>480</v>
      </c>
      <c r="B113" s="99" t="s">
        <v>87</v>
      </c>
      <c r="C113" s="100" t="s">
        <v>202</v>
      </c>
      <c r="D113" s="384"/>
      <c r="E113" s="384"/>
      <c r="F113" s="384">
        <v>2.1000000000000001E-2</v>
      </c>
      <c r="G113" s="389">
        <f t="shared" si="3"/>
        <v>2.1000000000000001E-2</v>
      </c>
      <c r="H113" s="99"/>
      <c r="I113" s="270"/>
      <c r="J113" s="255" t="s">
        <v>214</v>
      </c>
      <c r="K113" s="103"/>
    </row>
    <row r="114" spans="1:11" s="2" customFormat="1" ht="16.5" customHeight="1" thickBot="1">
      <c r="A114" s="115" t="s">
        <v>480</v>
      </c>
      <c r="B114" s="99" t="s">
        <v>88</v>
      </c>
      <c r="C114" s="100" t="s">
        <v>202</v>
      </c>
      <c r="D114" s="384"/>
      <c r="E114" s="384"/>
      <c r="F114" s="384">
        <v>0.1</v>
      </c>
      <c r="G114" s="389">
        <f t="shared" si="3"/>
        <v>0.1</v>
      </c>
      <c r="H114" s="99"/>
      <c r="I114" s="270"/>
      <c r="J114" s="255" t="s">
        <v>208</v>
      </c>
      <c r="K114" s="103"/>
    </row>
    <row r="115" spans="1:11" s="2" customFormat="1" ht="16.5" customHeight="1" thickBot="1">
      <c r="A115" s="115" t="s">
        <v>480</v>
      </c>
      <c r="B115" s="99" t="s">
        <v>215</v>
      </c>
      <c r="C115" s="100" t="s">
        <v>202</v>
      </c>
      <c r="D115" s="388"/>
      <c r="E115" s="388"/>
      <c r="F115" s="384">
        <v>7.3999999999999996E-2</v>
      </c>
      <c r="G115" s="389">
        <f t="shared" si="3"/>
        <v>7.3999999999999996E-2</v>
      </c>
      <c r="H115" s="99"/>
      <c r="I115" s="270"/>
      <c r="J115" s="255" t="s">
        <v>216</v>
      </c>
      <c r="K115" s="103"/>
    </row>
    <row r="116" spans="1:11" s="2" customFormat="1" ht="16.5" customHeight="1" thickBot="1">
      <c r="A116" s="115" t="s">
        <v>480</v>
      </c>
      <c r="B116" s="99" t="s">
        <v>217</v>
      </c>
      <c r="C116" s="100" t="s">
        <v>202</v>
      </c>
      <c r="D116" s="388"/>
      <c r="E116" s="388"/>
      <c r="F116" s="384">
        <v>0.2</v>
      </c>
      <c r="G116" s="389">
        <f t="shared" si="3"/>
        <v>0.2</v>
      </c>
      <c r="H116" s="99"/>
      <c r="I116" s="270"/>
      <c r="J116" s="255" t="s">
        <v>208</v>
      </c>
      <c r="K116" s="103"/>
    </row>
    <row r="117" spans="1:11" s="2" customFormat="1" ht="16.5" customHeight="1" thickBot="1">
      <c r="A117" s="115" t="s">
        <v>480</v>
      </c>
      <c r="B117" s="99" t="s">
        <v>218</v>
      </c>
      <c r="C117" s="100" t="s">
        <v>202</v>
      </c>
      <c r="D117" s="388"/>
      <c r="E117" s="388"/>
      <c r="F117" s="384">
        <v>2.3E-2</v>
      </c>
      <c r="G117" s="389">
        <f t="shared" si="3"/>
        <v>2.3E-2</v>
      </c>
      <c r="H117" s="99"/>
      <c r="I117" s="270"/>
      <c r="J117" s="255" t="s">
        <v>216</v>
      </c>
      <c r="K117" s="103"/>
    </row>
    <row r="118" spans="1:11" s="2" customFormat="1" ht="16.5" customHeight="1" thickBot="1">
      <c r="A118" s="115" t="s">
        <v>480</v>
      </c>
      <c r="B118" s="99" t="s">
        <v>219</v>
      </c>
      <c r="C118" s="100" t="s">
        <v>181</v>
      </c>
      <c r="D118" s="388"/>
      <c r="E118" s="388"/>
      <c r="F118" s="384">
        <v>1.1930000000000001</v>
      </c>
      <c r="G118" s="389">
        <f t="shared" si="3"/>
        <v>1.1930000000000001</v>
      </c>
      <c r="H118" s="99"/>
      <c r="I118" s="270"/>
      <c r="J118" s="255" t="s">
        <v>212</v>
      </c>
      <c r="K118" s="103"/>
    </row>
    <row r="119" spans="1:11" s="2" customFormat="1" ht="16.5" customHeight="1" thickBot="1">
      <c r="A119" s="115" t="s">
        <v>480</v>
      </c>
      <c r="B119" s="99" t="s">
        <v>220</v>
      </c>
      <c r="C119" s="100" t="s">
        <v>202</v>
      </c>
      <c r="D119" s="388"/>
      <c r="E119" s="388"/>
      <c r="F119" s="384">
        <v>2.52E-4</v>
      </c>
      <c r="G119" s="389">
        <f t="shared" si="3"/>
        <v>2.52E-4</v>
      </c>
      <c r="H119" s="99"/>
      <c r="I119" s="270"/>
      <c r="J119" s="255" t="s">
        <v>337</v>
      </c>
      <c r="K119" s="103"/>
    </row>
    <row r="120" spans="1:11" s="2" customFormat="1" ht="16.5" customHeight="1" thickBot="1">
      <c r="A120" s="106" t="s">
        <v>467</v>
      </c>
      <c r="B120" s="99" t="s">
        <v>302</v>
      </c>
      <c r="C120" s="100" t="s">
        <v>165</v>
      </c>
      <c r="D120" s="388">
        <v>2.8300000000000001E-3</v>
      </c>
      <c r="E120" s="388"/>
      <c r="F120" s="384"/>
      <c r="G120" s="389">
        <f t="shared" si="3"/>
        <v>2.8300000000000001E-3</v>
      </c>
      <c r="H120" s="255" t="s">
        <v>503</v>
      </c>
      <c r="I120" s="270"/>
      <c r="J120" s="255"/>
      <c r="K120" s="103"/>
    </row>
    <row r="121" spans="1:11" s="2" customFormat="1" ht="16.5" customHeight="1" thickBot="1">
      <c r="A121" s="106" t="s">
        <v>467</v>
      </c>
      <c r="B121" s="99" t="s">
        <v>304</v>
      </c>
      <c r="C121" s="100" t="s">
        <v>165</v>
      </c>
      <c r="D121" s="388">
        <v>1.25E-3</v>
      </c>
      <c r="E121" s="388"/>
      <c r="F121" s="384"/>
      <c r="G121" s="389">
        <f t="shared" si="3"/>
        <v>1.25E-3</v>
      </c>
      <c r="H121" s="255" t="s">
        <v>503</v>
      </c>
      <c r="I121" s="270"/>
      <c r="J121" s="255"/>
      <c r="K121" s="103"/>
    </row>
    <row r="122" spans="1:11" s="2" customFormat="1" ht="16.5" customHeight="1" thickBot="1">
      <c r="A122" s="106" t="s">
        <v>467</v>
      </c>
      <c r="B122" s="99" t="s">
        <v>305</v>
      </c>
      <c r="C122" s="100" t="s">
        <v>165</v>
      </c>
      <c r="D122" s="388">
        <v>5.6000000000000006E-4</v>
      </c>
      <c r="E122" s="388"/>
      <c r="F122" s="384"/>
      <c r="G122" s="389">
        <f t="shared" si="3"/>
        <v>5.6000000000000006E-4</v>
      </c>
      <c r="H122" s="255" t="s">
        <v>503</v>
      </c>
      <c r="I122" s="270"/>
      <c r="J122" s="255"/>
      <c r="K122" s="103"/>
    </row>
    <row r="123" spans="1:11" s="2" customFormat="1" ht="16.5" customHeight="1" thickBot="1">
      <c r="A123" s="106" t="s">
        <v>467</v>
      </c>
      <c r="B123" s="99" t="s">
        <v>306</v>
      </c>
      <c r="C123" s="100" t="s">
        <v>165</v>
      </c>
      <c r="D123" s="388">
        <v>1.1650000000000001E-2</v>
      </c>
      <c r="E123" s="388"/>
      <c r="F123" s="384"/>
      <c r="G123" s="389">
        <f t="shared" si="3"/>
        <v>1.1650000000000001E-2</v>
      </c>
      <c r="H123" s="255" t="s">
        <v>503</v>
      </c>
      <c r="I123" s="270"/>
      <c r="J123" s="255"/>
      <c r="K123" s="103"/>
    </row>
    <row r="124" spans="1:11" s="2" customFormat="1" ht="16.5" customHeight="1" thickBot="1">
      <c r="A124" s="106" t="s">
        <v>467</v>
      </c>
      <c r="B124" s="99" t="s">
        <v>307</v>
      </c>
      <c r="C124" s="100" t="s">
        <v>165</v>
      </c>
      <c r="D124" s="388">
        <v>1E-3</v>
      </c>
      <c r="E124" s="388"/>
      <c r="F124" s="384"/>
      <c r="G124" s="389">
        <f t="shared" si="3"/>
        <v>1E-3</v>
      </c>
      <c r="H124" s="255" t="s">
        <v>503</v>
      </c>
      <c r="I124" s="270"/>
      <c r="J124" s="255"/>
      <c r="K124" s="103"/>
    </row>
    <row r="125" spans="1:11" s="2" customFormat="1" ht="16.5" customHeight="1" thickBot="1">
      <c r="A125" s="106" t="s">
        <v>467</v>
      </c>
      <c r="B125" s="99" t="s">
        <v>308</v>
      </c>
      <c r="C125" s="100" t="s">
        <v>165</v>
      </c>
      <c r="D125" s="388">
        <v>0.02</v>
      </c>
      <c r="E125" s="388"/>
      <c r="F125" s="384"/>
      <c r="G125" s="389">
        <f t="shared" si="3"/>
        <v>0.02</v>
      </c>
      <c r="H125" s="255" t="s">
        <v>503</v>
      </c>
      <c r="I125" s="270"/>
      <c r="J125" s="255"/>
      <c r="K125" s="103"/>
    </row>
    <row r="126" spans="1:11" s="2" customFormat="1" ht="16.5" customHeight="1" thickBot="1">
      <c r="A126" s="106" t="s">
        <v>467</v>
      </c>
      <c r="B126" s="99" t="s">
        <v>309</v>
      </c>
      <c r="C126" s="100" t="s">
        <v>165</v>
      </c>
      <c r="D126" s="388">
        <v>1.1100000000000001E-3</v>
      </c>
      <c r="E126" s="388"/>
      <c r="F126" s="384"/>
      <c r="G126" s="389">
        <f t="shared" si="3"/>
        <v>1.1100000000000001E-3</v>
      </c>
      <c r="H126" s="255" t="s">
        <v>503</v>
      </c>
      <c r="I126" s="270"/>
      <c r="J126" s="255"/>
      <c r="K126" s="103"/>
    </row>
    <row r="127" spans="1:11" s="2" customFormat="1" ht="16.5" customHeight="1" thickBot="1">
      <c r="A127" s="106" t="s">
        <v>467</v>
      </c>
      <c r="B127" s="99" t="s">
        <v>42</v>
      </c>
      <c r="C127" s="100" t="s">
        <v>165</v>
      </c>
      <c r="D127" s="388">
        <v>1.81</v>
      </c>
      <c r="E127" s="388"/>
      <c r="F127" s="384">
        <v>7.5999999999999998E-2</v>
      </c>
      <c r="G127" s="389">
        <f t="shared" si="3"/>
        <v>1.8860000000000001</v>
      </c>
      <c r="H127" s="379" t="s">
        <v>254</v>
      </c>
      <c r="I127" s="270"/>
      <c r="J127" s="255" t="s">
        <v>255</v>
      </c>
      <c r="K127" s="103"/>
    </row>
    <row r="128" spans="1:11" s="2" customFormat="1" ht="16.5" customHeight="1" thickBot="1">
      <c r="A128" s="106" t="s">
        <v>467</v>
      </c>
      <c r="B128" s="379" t="s">
        <v>501</v>
      </c>
      <c r="C128" s="378" t="s">
        <v>165</v>
      </c>
      <c r="D128" s="388">
        <v>0.67700000000000005</v>
      </c>
      <c r="E128" s="400"/>
      <c r="F128" s="401"/>
      <c r="G128" s="389">
        <f>SUM(D128:F128)</f>
        <v>0.67700000000000005</v>
      </c>
      <c r="H128" s="355" t="s">
        <v>502</v>
      </c>
      <c r="I128" s="270"/>
      <c r="J128" s="255"/>
      <c r="K128" s="103"/>
    </row>
    <row r="129" spans="1:11" s="2" customFormat="1" ht="16.5" customHeight="1" thickBot="1">
      <c r="A129" s="106" t="s">
        <v>467</v>
      </c>
      <c r="B129" s="99" t="s">
        <v>310</v>
      </c>
      <c r="C129" s="100" t="s">
        <v>165</v>
      </c>
      <c r="D129" s="388">
        <v>2.7290000000000001</v>
      </c>
      <c r="E129" s="388"/>
      <c r="F129" s="384"/>
      <c r="G129" s="389">
        <f t="shared" si="3"/>
        <v>2.7290000000000001</v>
      </c>
      <c r="H129" s="99" t="s">
        <v>311</v>
      </c>
      <c r="I129" s="270"/>
      <c r="J129" s="255"/>
      <c r="K129" s="103"/>
    </row>
    <row r="130" spans="1:11" s="2" customFormat="1" ht="16.5" customHeight="1" thickBot="1">
      <c r="A130" s="106" t="s">
        <v>467</v>
      </c>
      <c r="B130" s="99" t="s">
        <v>39</v>
      </c>
      <c r="C130" s="100" t="s">
        <v>165</v>
      </c>
      <c r="D130" s="388">
        <v>1.43</v>
      </c>
      <c r="E130" s="388"/>
      <c r="F130" s="384">
        <v>0.10299999999999999</v>
      </c>
      <c r="G130" s="389">
        <f t="shared" si="3"/>
        <v>1.5329999999999999</v>
      </c>
      <c r="H130" s="379" t="s">
        <v>256</v>
      </c>
      <c r="I130" s="270"/>
      <c r="J130" s="255" t="s">
        <v>255</v>
      </c>
      <c r="K130" s="103"/>
    </row>
    <row r="131" spans="1:11" s="2" customFormat="1" ht="16.5" customHeight="1" thickBot="1">
      <c r="A131" s="106" t="s">
        <v>467</v>
      </c>
      <c r="B131" s="99" t="s">
        <v>41</v>
      </c>
      <c r="C131" s="100" t="s">
        <v>165</v>
      </c>
      <c r="D131" s="388">
        <v>3.9220000000000002</v>
      </c>
      <c r="E131" s="388"/>
      <c r="F131" s="384">
        <v>0.10299999999999999</v>
      </c>
      <c r="G131" s="389">
        <f t="shared" si="3"/>
        <v>4.0250000000000004</v>
      </c>
      <c r="H131" s="99" t="s">
        <v>257</v>
      </c>
      <c r="I131" s="270"/>
      <c r="J131" s="255" t="s">
        <v>255</v>
      </c>
      <c r="K131" s="103"/>
    </row>
    <row r="132" spans="1:11" s="2" customFormat="1" ht="16.5" customHeight="1" thickBot="1">
      <c r="A132" s="106" t="s">
        <v>467</v>
      </c>
      <c r="B132" s="99" t="s">
        <v>312</v>
      </c>
      <c r="C132" s="100" t="s">
        <v>165</v>
      </c>
      <c r="D132" s="388">
        <v>1.774</v>
      </c>
      <c r="E132" s="388"/>
      <c r="F132" s="384"/>
      <c r="G132" s="389">
        <f t="shared" si="3"/>
        <v>1.774</v>
      </c>
      <c r="H132" s="99" t="s">
        <v>311</v>
      </c>
      <c r="I132" s="270"/>
      <c r="J132" s="255"/>
      <c r="K132" s="103"/>
    </row>
    <row r="133" spans="1:11" s="2" customFormat="1" ht="16.5" customHeight="1" thickBot="1">
      <c r="A133" s="106" t="s">
        <v>467</v>
      </c>
      <c r="B133" s="99" t="s">
        <v>40</v>
      </c>
      <c r="C133" s="100" t="s">
        <v>165</v>
      </c>
      <c r="D133" s="388">
        <v>2.0880000000000001</v>
      </c>
      <c r="E133" s="388"/>
      <c r="F133" s="384">
        <v>8.8999999999999996E-2</v>
      </c>
      <c r="G133" s="389">
        <f t="shared" si="3"/>
        <v>2.177</v>
      </c>
      <c r="H133" s="99" t="s">
        <v>258</v>
      </c>
      <c r="I133" s="270"/>
      <c r="J133" s="255" t="s">
        <v>255</v>
      </c>
      <c r="K133" s="103"/>
    </row>
    <row r="134" spans="1:11" s="2" customFormat="1" ht="16.5" customHeight="1" thickBot="1">
      <c r="A134" s="106" t="s">
        <v>467</v>
      </c>
      <c r="B134" s="99" t="s">
        <v>313</v>
      </c>
      <c r="C134" s="100" t="s">
        <v>165</v>
      </c>
      <c r="D134" s="388">
        <v>5.0000000000000001E-4</v>
      </c>
      <c r="E134" s="388"/>
      <c r="F134" s="384"/>
      <c r="G134" s="389">
        <f t="shared" si="3"/>
        <v>5.0000000000000001E-4</v>
      </c>
      <c r="H134" s="255" t="s">
        <v>503</v>
      </c>
      <c r="I134" s="270"/>
      <c r="J134" s="255"/>
      <c r="K134" s="103"/>
    </row>
    <row r="135" spans="1:11" s="2" customFormat="1" ht="16.5" customHeight="1" thickBot="1">
      <c r="A135" s="106" t="s">
        <v>467</v>
      </c>
      <c r="B135" s="99" t="s">
        <v>314</v>
      </c>
      <c r="C135" s="100" t="s">
        <v>165</v>
      </c>
      <c r="D135" s="388">
        <v>2.0000000000000001E-4</v>
      </c>
      <c r="E135" s="388"/>
      <c r="F135" s="384"/>
      <c r="G135" s="389">
        <f t="shared" si="3"/>
        <v>2.0000000000000001E-4</v>
      </c>
      <c r="H135" s="255" t="s">
        <v>503</v>
      </c>
      <c r="I135" s="270"/>
      <c r="J135" s="255"/>
      <c r="K135" s="103"/>
    </row>
    <row r="136" spans="1:11" s="2" customFormat="1" ht="16.5" customHeight="1" thickBot="1">
      <c r="A136" s="106" t="s">
        <v>467</v>
      </c>
      <c r="B136" s="99" t="s">
        <v>315</v>
      </c>
      <c r="C136" s="100" t="s">
        <v>165</v>
      </c>
      <c r="D136" s="388">
        <v>2.5299999999999997E-3</v>
      </c>
      <c r="E136" s="388"/>
      <c r="F136" s="384"/>
      <c r="G136" s="389">
        <f t="shared" si="3"/>
        <v>2.5299999999999997E-3</v>
      </c>
      <c r="H136" s="255" t="s">
        <v>503</v>
      </c>
      <c r="I136" s="270"/>
      <c r="J136" s="255"/>
      <c r="K136" s="103"/>
    </row>
    <row r="137" spans="1:11" s="2" customFormat="1" ht="16.5" customHeight="1" thickBot="1">
      <c r="A137" s="106" t="s">
        <v>467</v>
      </c>
      <c r="B137" s="99" t="s">
        <v>316</v>
      </c>
      <c r="C137" s="100" t="s">
        <v>165</v>
      </c>
      <c r="D137" s="388">
        <v>0.49260999999999999</v>
      </c>
      <c r="E137" s="388"/>
      <c r="F137" s="384"/>
      <c r="G137" s="389">
        <f t="shared" si="3"/>
        <v>0.49260999999999999</v>
      </c>
      <c r="H137" s="255" t="s">
        <v>503</v>
      </c>
      <c r="I137" s="270"/>
      <c r="J137" s="255"/>
      <c r="K137" s="103"/>
    </row>
    <row r="138" spans="1:11" s="2" customFormat="1" ht="16.5" customHeight="1" thickBot="1">
      <c r="A138" s="106" t="s">
        <v>132</v>
      </c>
      <c r="B138" s="99" t="s">
        <v>317</v>
      </c>
      <c r="C138" s="100" t="s">
        <v>221</v>
      </c>
      <c r="D138" s="388"/>
      <c r="E138" s="388"/>
      <c r="F138" s="384">
        <v>5.8E-5</v>
      </c>
      <c r="G138" s="389">
        <f t="shared" si="3"/>
        <v>5.8E-5</v>
      </c>
      <c r="H138" s="99"/>
      <c r="I138" s="270"/>
      <c r="J138" s="255" t="s">
        <v>318</v>
      </c>
      <c r="K138" s="103"/>
    </row>
    <row r="139" spans="1:11" s="2" customFormat="1" ht="16.5" customHeight="1" thickBot="1">
      <c r="A139" s="106" t="s">
        <v>132</v>
      </c>
      <c r="B139" s="99" t="s">
        <v>319</v>
      </c>
      <c r="C139" s="100" t="s">
        <v>221</v>
      </c>
      <c r="D139" s="388"/>
      <c r="E139" s="388"/>
      <c r="F139" s="384">
        <v>3.1000000000000001E-5</v>
      </c>
      <c r="G139" s="389">
        <f t="shared" si="3"/>
        <v>3.1000000000000001E-5</v>
      </c>
      <c r="H139" s="99"/>
      <c r="I139" s="270"/>
      <c r="J139" s="255" t="s">
        <v>318</v>
      </c>
      <c r="K139" s="103"/>
    </row>
    <row r="140" spans="1:11" s="2" customFormat="1" ht="16.5" customHeight="1" thickBot="1">
      <c r="A140" s="106" t="s">
        <v>132</v>
      </c>
      <c r="B140" s="99" t="s">
        <v>105</v>
      </c>
      <c r="C140" s="100" t="s">
        <v>221</v>
      </c>
      <c r="D140" s="388"/>
      <c r="E140" s="388"/>
      <c r="F140" s="384">
        <f>(F138+F139)/2</f>
        <v>4.4499999999999997E-5</v>
      </c>
      <c r="G140" s="389">
        <f t="shared" si="3"/>
        <v>4.4499999999999997E-5</v>
      </c>
      <c r="H140" s="99"/>
      <c r="I140" s="270"/>
      <c r="J140" s="255" t="s">
        <v>222</v>
      </c>
      <c r="K140" s="103"/>
    </row>
    <row r="141" spans="1:11" s="2" customFormat="1" ht="16.5" customHeight="1" thickBot="1">
      <c r="A141" s="106" t="s">
        <v>132</v>
      </c>
      <c r="B141" s="99" t="s">
        <v>320</v>
      </c>
      <c r="C141" s="100" t="s">
        <v>221</v>
      </c>
      <c r="D141" s="388"/>
      <c r="E141" s="388"/>
      <c r="F141" s="384">
        <v>5.5500000000000001E-5</v>
      </c>
      <c r="G141" s="389">
        <f t="shared" si="3"/>
        <v>5.5500000000000001E-5</v>
      </c>
      <c r="H141" s="99"/>
      <c r="I141" s="270"/>
      <c r="J141" s="255" t="s">
        <v>318</v>
      </c>
      <c r="K141" s="103"/>
    </row>
    <row r="142" spans="1:11" s="2" customFormat="1" ht="16.5" customHeight="1" thickBot="1">
      <c r="A142" s="106" t="s">
        <v>132</v>
      </c>
      <c r="B142" s="99" t="s">
        <v>321</v>
      </c>
      <c r="C142" s="100" t="s">
        <v>221</v>
      </c>
      <c r="D142" s="388"/>
      <c r="E142" s="388"/>
      <c r="F142" s="384">
        <v>4.3299999999999995E-5</v>
      </c>
      <c r="G142" s="389">
        <f t="shared" si="3"/>
        <v>4.3299999999999995E-5</v>
      </c>
      <c r="H142" s="99"/>
      <c r="I142" s="270"/>
      <c r="J142" s="255" t="s">
        <v>290</v>
      </c>
      <c r="K142" s="103"/>
    </row>
    <row r="143" spans="1:11" s="2" customFormat="1" ht="16.5" customHeight="1" thickBot="1">
      <c r="A143" s="106" t="s">
        <v>132</v>
      </c>
      <c r="B143" s="99" t="s">
        <v>109</v>
      </c>
      <c r="C143" s="100" t="s">
        <v>221</v>
      </c>
      <c r="D143" s="388"/>
      <c r="E143" s="388"/>
      <c r="F143" s="384">
        <v>1.06E-5</v>
      </c>
      <c r="G143" s="389">
        <f t="shared" si="3"/>
        <v>1.06E-5</v>
      </c>
      <c r="H143" s="99"/>
      <c r="I143" s="270"/>
      <c r="J143" s="255" t="s">
        <v>318</v>
      </c>
      <c r="K143" s="103"/>
    </row>
    <row r="144" spans="1:11" s="2" customFormat="1" ht="16.5" customHeight="1" thickBot="1">
      <c r="A144" s="106" t="s">
        <v>132</v>
      </c>
      <c r="B144" s="99" t="s">
        <v>468</v>
      </c>
      <c r="C144" s="100" t="s">
        <v>221</v>
      </c>
      <c r="D144" s="388"/>
      <c r="E144" s="388"/>
      <c r="F144" s="384">
        <v>8.6999999999999997E-6</v>
      </c>
      <c r="G144" s="389">
        <f>SUM(D144:F144)</f>
        <v>8.6999999999999997E-6</v>
      </c>
      <c r="H144" s="99"/>
      <c r="I144" s="270"/>
      <c r="J144" s="255" t="s">
        <v>470</v>
      </c>
      <c r="K144" s="103"/>
    </row>
    <row r="145" spans="1:11" s="2" customFormat="1" ht="16.5" customHeight="1" thickBot="1">
      <c r="A145" s="106" t="s">
        <v>132</v>
      </c>
      <c r="B145" s="354" t="s">
        <v>490</v>
      </c>
      <c r="C145" s="100" t="s">
        <v>432</v>
      </c>
      <c r="D145" s="388"/>
      <c r="E145" s="388"/>
      <c r="F145" s="384">
        <v>1</v>
      </c>
      <c r="G145" s="389">
        <f>SUM(D145:F145)</f>
        <v>1</v>
      </c>
      <c r="H145" s="99"/>
      <c r="I145" s="270"/>
      <c r="J145" s="326" t="s">
        <v>469</v>
      </c>
      <c r="K145" s="103"/>
    </row>
    <row r="146" spans="1:11" s="2" customFormat="1" ht="16.5" customHeight="1" thickBot="1">
      <c r="A146" s="106" t="s">
        <v>132</v>
      </c>
      <c r="B146" s="420" t="s">
        <v>433</v>
      </c>
      <c r="C146" s="100" t="s">
        <v>221</v>
      </c>
      <c r="D146" s="388"/>
      <c r="E146" s="388"/>
      <c r="F146" s="402">
        <v>5.5298999999999995E-4</v>
      </c>
      <c r="G146" s="389">
        <f t="shared" ref="G146:G158" si="4">SUM(D146:F146)</f>
        <v>5.5298999999999995E-4</v>
      </c>
      <c r="H146" s="99"/>
      <c r="I146" s="270"/>
      <c r="J146" s="279" t="s">
        <v>439</v>
      </c>
      <c r="K146" s="103"/>
    </row>
    <row r="147" spans="1:11" s="2" customFormat="1" ht="16.5" customHeight="1" thickBot="1">
      <c r="A147" s="106" t="s">
        <v>132</v>
      </c>
      <c r="B147" s="420" t="s">
        <v>438</v>
      </c>
      <c r="C147" s="100" t="s">
        <v>221</v>
      </c>
      <c r="D147" s="388"/>
      <c r="E147" s="388"/>
      <c r="F147" s="402">
        <v>3.4002000000000001E-4</v>
      </c>
      <c r="G147" s="389">
        <f t="shared" si="4"/>
        <v>3.4002000000000001E-4</v>
      </c>
      <c r="H147" s="99"/>
      <c r="I147" s="270"/>
      <c r="J147" s="279" t="s">
        <v>440</v>
      </c>
      <c r="K147" s="103"/>
    </row>
    <row r="148" spans="1:11" s="2" customFormat="1" ht="16.5" customHeight="1" thickBot="1">
      <c r="A148" s="106" t="s">
        <v>132</v>
      </c>
      <c r="B148" s="420" t="s">
        <v>437</v>
      </c>
      <c r="C148" s="100" t="s">
        <v>221</v>
      </c>
      <c r="D148" s="388"/>
      <c r="E148" s="388"/>
      <c r="F148" s="402">
        <v>2.2419000000000001E-4</v>
      </c>
      <c r="G148" s="389">
        <f>SUM(D148:F148)</f>
        <v>2.2419000000000001E-4</v>
      </c>
      <c r="H148" s="99"/>
      <c r="I148" s="270"/>
      <c r="J148" s="279" t="s">
        <v>441</v>
      </c>
      <c r="K148" s="103"/>
    </row>
    <row r="149" spans="1:11" s="2" customFormat="1" ht="16.5" customHeight="1" thickBot="1">
      <c r="A149" s="106" t="s">
        <v>132</v>
      </c>
      <c r="B149" s="420" t="s">
        <v>436</v>
      </c>
      <c r="C149" s="278" t="s">
        <v>221</v>
      </c>
      <c r="D149" s="403"/>
      <c r="E149" s="403"/>
      <c r="F149" s="402">
        <v>1.9667999999999999E-4</v>
      </c>
      <c r="G149" s="389">
        <f>SUM(D149:F149)</f>
        <v>1.9667999999999999E-4</v>
      </c>
      <c r="H149" s="99"/>
      <c r="I149" s="270"/>
      <c r="J149" s="279" t="s">
        <v>442</v>
      </c>
      <c r="K149" s="103"/>
    </row>
    <row r="150" spans="1:11" s="2" customFormat="1" ht="16.5" customHeight="1" thickBot="1">
      <c r="A150" s="106" t="s">
        <v>132</v>
      </c>
      <c r="B150" s="420" t="s">
        <v>435</v>
      </c>
      <c r="C150" s="278" t="s">
        <v>221</v>
      </c>
      <c r="D150" s="403"/>
      <c r="E150" s="403"/>
      <c r="F150" s="402">
        <v>2.139E-4</v>
      </c>
      <c r="G150" s="389">
        <f>SUM(D150:F150)</f>
        <v>2.139E-4</v>
      </c>
      <c r="H150" s="99"/>
      <c r="I150" s="270"/>
      <c r="J150" s="279" t="s">
        <v>443</v>
      </c>
      <c r="K150" s="103"/>
    </row>
    <row r="151" spans="1:11" s="2" customFormat="1" ht="16.5" customHeight="1" thickBot="1">
      <c r="A151" s="106" t="s">
        <v>132</v>
      </c>
      <c r="B151" s="420" t="s">
        <v>434</v>
      </c>
      <c r="C151" s="278" t="s">
        <v>221</v>
      </c>
      <c r="D151" s="403"/>
      <c r="E151" s="403"/>
      <c r="F151" s="402">
        <v>2.5827000000000001E-4</v>
      </c>
      <c r="G151" s="389">
        <f>SUM(D151:F151)</f>
        <v>2.5827000000000001E-4</v>
      </c>
      <c r="H151" s="99"/>
      <c r="I151" s="270"/>
      <c r="J151" s="279" t="s">
        <v>444</v>
      </c>
      <c r="K151" s="103"/>
    </row>
    <row r="152" spans="1:11" s="2" customFormat="1" ht="16.5" customHeight="1" thickBot="1">
      <c r="A152" s="106" t="s">
        <v>132</v>
      </c>
      <c r="B152" s="99" t="s">
        <v>322</v>
      </c>
      <c r="C152" s="100" t="s">
        <v>221</v>
      </c>
      <c r="D152" s="388"/>
      <c r="E152" s="388"/>
      <c r="F152" s="384">
        <v>7.1299999999999998E-5</v>
      </c>
      <c r="G152" s="389">
        <f t="shared" si="4"/>
        <v>7.1299999999999998E-5</v>
      </c>
      <c r="H152" s="99"/>
      <c r="I152" s="270"/>
      <c r="J152" s="260" t="s">
        <v>431</v>
      </c>
      <c r="K152" s="103"/>
    </row>
    <row r="153" spans="1:11" s="2" customFormat="1" ht="16.5" customHeight="1" thickBot="1">
      <c r="A153" s="106" t="s">
        <v>132</v>
      </c>
      <c r="B153" s="99" t="s">
        <v>111</v>
      </c>
      <c r="C153" s="100" t="s">
        <v>221</v>
      </c>
      <c r="D153" s="388"/>
      <c r="E153" s="388"/>
      <c r="F153" s="384">
        <v>1.0069999999999999E-4</v>
      </c>
      <c r="G153" s="389">
        <f t="shared" si="4"/>
        <v>1.0069999999999999E-4</v>
      </c>
      <c r="H153" s="99"/>
      <c r="I153" s="270"/>
      <c r="J153" s="255" t="s">
        <v>223</v>
      </c>
      <c r="K153" s="103"/>
    </row>
    <row r="154" spans="1:11" s="2" customFormat="1" ht="16.5" customHeight="1" thickBot="1">
      <c r="A154" s="106" t="s">
        <v>132</v>
      </c>
      <c r="B154" s="99" t="s">
        <v>112</v>
      </c>
      <c r="C154" s="100" t="s">
        <v>221</v>
      </c>
      <c r="D154" s="388"/>
      <c r="E154" s="388"/>
      <c r="F154" s="384">
        <v>1.64E-4</v>
      </c>
      <c r="G154" s="389">
        <f t="shared" si="4"/>
        <v>1.64E-4</v>
      </c>
      <c r="H154" s="99"/>
      <c r="I154" s="270"/>
      <c r="J154" s="263" t="s">
        <v>318</v>
      </c>
      <c r="K154" s="103"/>
    </row>
    <row r="155" spans="1:11" s="2" customFormat="1" ht="16.5" customHeight="1" thickBot="1">
      <c r="A155" s="106" t="s">
        <v>132</v>
      </c>
      <c r="B155" s="99" t="s">
        <v>108</v>
      </c>
      <c r="C155" s="100" t="s">
        <v>221</v>
      </c>
      <c r="D155" s="388"/>
      <c r="E155" s="388"/>
      <c r="F155" s="384">
        <v>1.7200000000000001E-4</v>
      </c>
      <c r="G155" s="389">
        <f t="shared" si="4"/>
        <v>1.7200000000000001E-4</v>
      </c>
      <c r="H155" s="99"/>
      <c r="I155" s="270"/>
      <c r="J155" s="255" t="s">
        <v>318</v>
      </c>
      <c r="K155" s="103"/>
    </row>
    <row r="156" spans="1:11" s="2" customFormat="1" ht="16.5" customHeight="1" thickBot="1">
      <c r="A156" s="106" t="s">
        <v>132</v>
      </c>
      <c r="B156" s="99" t="s">
        <v>224</v>
      </c>
      <c r="C156" s="100" t="s">
        <v>221</v>
      </c>
      <c r="D156" s="388"/>
      <c r="E156" s="388"/>
      <c r="F156" s="384">
        <v>7.2000000000000002E-5</v>
      </c>
      <c r="G156" s="389">
        <f t="shared" si="4"/>
        <v>7.2000000000000002E-5</v>
      </c>
      <c r="H156" s="99"/>
      <c r="I156" s="270"/>
      <c r="J156" s="255" t="s">
        <v>318</v>
      </c>
      <c r="K156" s="103"/>
    </row>
    <row r="157" spans="1:11" s="2" customFormat="1" ht="16.5" customHeight="1" thickBot="1">
      <c r="A157" s="106" t="s">
        <v>132</v>
      </c>
      <c r="B157" s="99" t="s">
        <v>225</v>
      </c>
      <c r="C157" s="100" t="s">
        <v>221</v>
      </c>
      <c r="D157" s="384"/>
      <c r="E157" s="384"/>
      <c r="F157" s="388">
        <v>1.1400000000000001E-4</v>
      </c>
      <c r="G157" s="389">
        <f t="shared" si="4"/>
        <v>1.1400000000000001E-4</v>
      </c>
      <c r="H157" s="99"/>
      <c r="I157" s="270"/>
      <c r="J157" s="255" t="s">
        <v>318</v>
      </c>
      <c r="K157" s="103"/>
    </row>
    <row r="158" spans="1:11" s="2" customFormat="1" ht="16.5" customHeight="1" thickBot="1">
      <c r="A158" s="106" t="s">
        <v>132</v>
      </c>
      <c r="B158" s="99" t="s">
        <v>226</v>
      </c>
      <c r="C158" s="100" t="s">
        <v>221</v>
      </c>
      <c r="D158" s="384"/>
      <c r="E158" s="384"/>
      <c r="F158" s="384">
        <v>1.5330000000000001E-4</v>
      </c>
      <c r="G158" s="389">
        <f t="shared" si="4"/>
        <v>1.5330000000000001E-4</v>
      </c>
      <c r="H158" s="99"/>
      <c r="I158" s="270"/>
      <c r="J158" s="255" t="s">
        <v>227</v>
      </c>
      <c r="K158" s="103"/>
    </row>
    <row r="159" spans="1:11" s="2" customFormat="1" ht="16.5" customHeight="1" thickBot="1">
      <c r="A159" s="106" t="s">
        <v>132</v>
      </c>
      <c r="B159" s="420" t="s">
        <v>506</v>
      </c>
      <c r="C159" s="100" t="s">
        <v>221</v>
      </c>
      <c r="D159" s="384"/>
      <c r="E159" s="384"/>
      <c r="F159" s="386">
        <v>1.64E-4</v>
      </c>
      <c r="G159" s="389">
        <f>SUM(D159:F159)</f>
        <v>1.64E-4</v>
      </c>
      <c r="H159" s="99"/>
      <c r="I159" s="270"/>
      <c r="J159" s="264" t="s">
        <v>425</v>
      </c>
      <c r="K159" s="103"/>
    </row>
    <row r="160" spans="1:11" s="2" customFormat="1" ht="16.5" customHeight="1" thickBot="1">
      <c r="A160" s="106" t="s">
        <v>132</v>
      </c>
      <c r="B160" s="427" t="s">
        <v>512</v>
      </c>
      <c r="C160" s="100" t="s">
        <v>221</v>
      </c>
      <c r="D160" s="428"/>
      <c r="E160" s="428"/>
      <c r="F160" s="429">
        <v>0</v>
      </c>
      <c r="G160" s="431">
        <f>SUM(D160:F160)</f>
        <v>0</v>
      </c>
      <c r="H160" s="99"/>
      <c r="I160" s="270"/>
      <c r="J160" s="430" t="s">
        <v>513</v>
      </c>
      <c r="K160" s="103"/>
    </row>
    <row r="161" spans="1:11" s="2" customFormat="1" ht="16.5" customHeight="1" thickBot="1">
      <c r="A161" s="106" t="s">
        <v>132</v>
      </c>
      <c r="B161" s="332" t="s">
        <v>473</v>
      </c>
      <c r="C161" s="100" t="s">
        <v>221</v>
      </c>
      <c r="D161" s="384"/>
      <c r="E161" s="384"/>
      <c r="F161" s="384">
        <v>5.0000000000000002E-5</v>
      </c>
      <c r="G161" s="389">
        <f t="shared" ref="G161:G167" si="5">SUM(D161:F161)</f>
        <v>5.0000000000000002E-5</v>
      </c>
      <c r="H161" s="99"/>
      <c r="I161" s="270"/>
      <c r="J161" s="333" t="s">
        <v>318</v>
      </c>
      <c r="K161" s="103"/>
    </row>
    <row r="162" spans="1:11" s="2" customFormat="1" ht="16.5" customHeight="1" thickBot="1">
      <c r="A162" s="106" t="s">
        <v>132</v>
      </c>
      <c r="B162" s="99" t="s">
        <v>115</v>
      </c>
      <c r="C162" s="100" t="s">
        <v>221</v>
      </c>
      <c r="D162" s="384"/>
      <c r="E162" s="384"/>
      <c r="F162" s="384">
        <v>3.6970871232702796E-5</v>
      </c>
      <c r="G162" s="389">
        <f t="shared" si="5"/>
        <v>3.6970871232702796E-5</v>
      </c>
      <c r="H162" s="99"/>
      <c r="I162" s="270"/>
      <c r="J162" s="255" t="s">
        <v>228</v>
      </c>
      <c r="K162" s="103"/>
    </row>
    <row r="163" spans="1:11" s="2" customFormat="1" ht="16.5" customHeight="1" thickBot="1">
      <c r="A163" s="106" t="s">
        <v>132</v>
      </c>
      <c r="B163" s="99" t="s">
        <v>229</v>
      </c>
      <c r="C163" s="100" t="s">
        <v>230</v>
      </c>
      <c r="D163" s="384"/>
      <c r="E163" s="384"/>
      <c r="F163" s="384">
        <v>7.3999999999999996E-5</v>
      </c>
      <c r="G163" s="389">
        <f t="shared" si="5"/>
        <v>7.3999999999999996E-5</v>
      </c>
      <c r="H163" s="99"/>
      <c r="I163" s="270"/>
      <c r="J163" s="255" t="s">
        <v>231</v>
      </c>
      <c r="K163" s="103"/>
    </row>
    <row r="164" spans="1:11" s="2" customFormat="1" ht="16.5" customHeight="1" thickBot="1">
      <c r="A164" s="106" t="s">
        <v>132</v>
      </c>
      <c r="B164" s="331" t="s">
        <v>471</v>
      </c>
      <c r="C164" s="166" t="s">
        <v>432</v>
      </c>
      <c r="D164" s="404"/>
      <c r="E164" s="404"/>
      <c r="F164" s="404">
        <v>1</v>
      </c>
      <c r="G164" s="389">
        <f t="shared" si="5"/>
        <v>1</v>
      </c>
      <c r="H164" s="164"/>
      <c r="I164" s="275"/>
      <c r="J164" s="334" t="s">
        <v>472</v>
      </c>
      <c r="K164" s="103"/>
    </row>
    <row r="165" spans="1:11" s="2" customFormat="1" ht="16.5" customHeight="1" thickBot="1">
      <c r="A165" s="106" t="s">
        <v>232</v>
      </c>
      <c r="B165" s="99" t="s">
        <v>118</v>
      </c>
      <c r="C165" s="100" t="s">
        <v>181</v>
      </c>
      <c r="D165" s="384"/>
      <c r="E165" s="384"/>
      <c r="F165" s="384">
        <v>2.1280723687629999E-2</v>
      </c>
      <c r="G165" s="389">
        <f t="shared" si="5"/>
        <v>2.1280723687629999E-2</v>
      </c>
      <c r="H165" s="99"/>
      <c r="I165" s="270"/>
      <c r="J165" s="255" t="s">
        <v>233</v>
      </c>
      <c r="K165" s="103"/>
    </row>
    <row r="166" spans="1:11" s="2" customFormat="1" ht="16.5" customHeight="1" thickBot="1">
      <c r="A166" s="106" t="s">
        <v>232</v>
      </c>
      <c r="B166" s="99" t="s">
        <v>119</v>
      </c>
      <c r="C166" s="100" t="s">
        <v>181</v>
      </c>
      <c r="D166" s="388"/>
      <c r="E166" s="388"/>
      <c r="F166" s="384">
        <v>2.1280723687629999E-2</v>
      </c>
      <c r="G166" s="389">
        <f t="shared" si="5"/>
        <v>2.1280723687629999E-2</v>
      </c>
      <c r="H166" s="99"/>
      <c r="I166" s="270"/>
      <c r="J166" s="255" t="s">
        <v>234</v>
      </c>
      <c r="K166" s="103"/>
    </row>
    <row r="167" spans="1:11" s="2" customFormat="1" ht="16.5" customHeight="1" thickBot="1">
      <c r="A167" s="106" t="s">
        <v>232</v>
      </c>
      <c r="B167" s="99" t="s">
        <v>117</v>
      </c>
      <c r="C167" s="100" t="s">
        <v>175</v>
      </c>
      <c r="D167" s="384"/>
      <c r="E167" s="384"/>
      <c r="F167" s="384">
        <v>2.0131829171065601E-4</v>
      </c>
      <c r="G167" s="389">
        <f t="shared" si="5"/>
        <v>2.0131829171065601E-4</v>
      </c>
      <c r="H167" s="99"/>
      <c r="I167" s="270"/>
      <c r="J167" s="255" t="s">
        <v>235</v>
      </c>
      <c r="K167" s="103"/>
    </row>
    <row r="168" spans="1:11" s="2" customFormat="1" ht="16.5" customHeight="1" thickBot="1">
      <c r="A168" s="106" t="s">
        <v>232</v>
      </c>
      <c r="B168" s="99" t="s">
        <v>120</v>
      </c>
      <c r="C168" s="100" t="s">
        <v>165</v>
      </c>
      <c r="D168" s="384"/>
      <c r="E168" s="384"/>
      <c r="F168" s="384">
        <v>8.8841301316268606E-6</v>
      </c>
      <c r="G168" s="389">
        <f>SUM(E168:F168)</f>
        <v>8.8841301316268606E-6</v>
      </c>
      <c r="H168" s="99"/>
      <c r="I168" s="270"/>
      <c r="J168" s="255" t="s">
        <v>236</v>
      </c>
      <c r="K168" s="103"/>
    </row>
    <row r="169" spans="1:11" s="2" customFormat="1" ht="16.5" customHeight="1" thickBot="1">
      <c r="A169" s="106" t="s">
        <v>232</v>
      </c>
      <c r="B169" s="99" t="s">
        <v>122</v>
      </c>
      <c r="C169" s="100" t="s">
        <v>181</v>
      </c>
      <c r="D169" s="384"/>
      <c r="E169" s="384"/>
      <c r="F169" s="384">
        <v>9.8491172324161112E-4</v>
      </c>
      <c r="G169" s="389">
        <f>SUM(E169:F169)</f>
        <v>9.8491172324161112E-4</v>
      </c>
      <c r="H169" s="99"/>
      <c r="I169" s="270"/>
      <c r="J169" s="255" t="s">
        <v>237</v>
      </c>
      <c r="K169" s="103"/>
    </row>
    <row r="170" spans="1:11" s="2" customFormat="1" ht="16.5" customHeight="1" thickBot="1">
      <c r="A170" s="106" t="s">
        <v>232</v>
      </c>
      <c r="B170" s="99" t="s">
        <v>124</v>
      </c>
      <c r="C170" s="100" t="s">
        <v>181</v>
      </c>
      <c r="D170" s="384"/>
      <c r="E170" s="384"/>
      <c r="F170" s="384">
        <v>8.9124217106290003E-3</v>
      </c>
      <c r="G170" s="389">
        <f t="shared" ref="G170:G184" si="6">SUM(D170:F170)</f>
        <v>8.9124217106290003E-3</v>
      </c>
      <c r="H170" s="99"/>
      <c r="I170" s="270"/>
      <c r="J170" s="255" t="s">
        <v>238</v>
      </c>
      <c r="K170" s="103"/>
    </row>
    <row r="171" spans="1:11" s="2" customFormat="1" ht="16.5" customHeight="1" thickBot="1">
      <c r="A171" s="106" t="s">
        <v>232</v>
      </c>
      <c r="B171" s="99" t="s">
        <v>121</v>
      </c>
      <c r="C171" s="100" t="s">
        <v>181</v>
      </c>
      <c r="D171" s="384"/>
      <c r="E171" s="384"/>
      <c r="F171" s="384">
        <v>8.8841301316268592E-3</v>
      </c>
      <c r="G171" s="389">
        <f t="shared" si="6"/>
        <v>8.8841301316268592E-3</v>
      </c>
      <c r="H171" s="99"/>
      <c r="I171" s="270"/>
      <c r="J171" s="255" t="s">
        <v>239</v>
      </c>
      <c r="K171" s="103"/>
    </row>
    <row r="172" spans="1:11" s="2" customFormat="1" ht="16.5" customHeight="1" thickBot="1">
      <c r="A172" s="106" t="s">
        <v>232</v>
      </c>
      <c r="B172" s="99" t="s">
        <v>100</v>
      </c>
      <c r="C172" s="100" t="s">
        <v>181</v>
      </c>
      <c r="D172" s="384"/>
      <c r="E172" s="384"/>
      <c r="F172" s="384">
        <v>2.1280723687629999E-2</v>
      </c>
      <c r="G172" s="389">
        <f t="shared" si="6"/>
        <v>2.1280723687629999E-2</v>
      </c>
      <c r="H172" s="99"/>
      <c r="I172" s="270"/>
      <c r="J172" s="255" t="s">
        <v>240</v>
      </c>
      <c r="K172" s="103"/>
    </row>
    <row r="173" spans="1:11" s="2" customFormat="1" ht="16.5" customHeight="1" thickBot="1">
      <c r="A173" s="106" t="s">
        <v>232</v>
      </c>
      <c r="B173" s="99" t="s">
        <v>125</v>
      </c>
      <c r="C173" s="100" t="s">
        <v>181</v>
      </c>
      <c r="D173" s="384"/>
      <c r="E173" s="384"/>
      <c r="F173" s="384">
        <v>2.1280723687629999E-2</v>
      </c>
      <c r="G173" s="389">
        <f t="shared" si="6"/>
        <v>2.1280723687629999E-2</v>
      </c>
      <c r="H173" s="99"/>
      <c r="I173" s="270"/>
      <c r="J173" s="255" t="s">
        <v>241</v>
      </c>
      <c r="K173" s="103"/>
    </row>
    <row r="174" spans="1:11" s="2" customFormat="1" ht="16.5" customHeight="1" thickBot="1">
      <c r="A174" s="106" t="s">
        <v>232</v>
      </c>
      <c r="B174" s="99" t="s">
        <v>242</v>
      </c>
      <c r="C174" s="101" t="s">
        <v>181</v>
      </c>
      <c r="D174" s="384"/>
      <c r="E174" s="384"/>
      <c r="F174" s="384">
        <v>2.1280723687629999E-2</v>
      </c>
      <c r="G174" s="389">
        <f t="shared" si="6"/>
        <v>2.1280723687629999E-2</v>
      </c>
      <c r="H174" s="99"/>
      <c r="I174" s="270"/>
      <c r="J174" s="255" t="s">
        <v>243</v>
      </c>
      <c r="K174" s="103"/>
    </row>
    <row r="175" spans="1:11" s="2" customFormat="1" ht="16.5" customHeight="1" thickBot="1">
      <c r="A175" s="106" t="s">
        <v>232</v>
      </c>
      <c r="B175" s="99" t="s">
        <v>244</v>
      </c>
      <c r="C175" s="100" t="s">
        <v>181</v>
      </c>
      <c r="D175" s="384"/>
      <c r="E175" s="384"/>
      <c r="F175" s="384">
        <v>2.1280723687629999E-2</v>
      </c>
      <c r="G175" s="389">
        <f t="shared" si="6"/>
        <v>2.1280723687629999E-2</v>
      </c>
      <c r="H175" s="99"/>
      <c r="I175" s="270"/>
      <c r="J175" s="255" t="s">
        <v>245</v>
      </c>
      <c r="K175" s="103"/>
    </row>
    <row r="176" spans="1:11" s="2" customFormat="1" ht="16.5" customHeight="1" thickBot="1">
      <c r="A176" s="106" t="s">
        <v>232</v>
      </c>
      <c r="B176" s="99" t="s">
        <v>246</v>
      </c>
      <c r="C176" s="100" t="s">
        <v>181</v>
      </c>
      <c r="D176" s="384"/>
      <c r="E176" s="384"/>
      <c r="F176" s="384">
        <v>2.1280723687629999E-2</v>
      </c>
      <c r="G176" s="389">
        <f t="shared" si="6"/>
        <v>2.1280723687629999E-2</v>
      </c>
      <c r="H176" s="99"/>
      <c r="I176" s="270"/>
      <c r="J176" s="255" t="s">
        <v>247</v>
      </c>
      <c r="K176" s="103"/>
    </row>
    <row r="177" spans="1:11" s="2" customFormat="1" ht="16.5" customHeight="1" thickBot="1">
      <c r="A177" s="106" t="s">
        <v>232</v>
      </c>
      <c r="B177" s="99" t="s">
        <v>248</v>
      </c>
      <c r="C177" s="101" t="s">
        <v>202</v>
      </c>
      <c r="D177" s="384"/>
      <c r="E177" s="384"/>
      <c r="F177" s="384">
        <v>2.1280723687629999E-2</v>
      </c>
      <c r="G177" s="389">
        <f t="shared" si="6"/>
        <v>2.1280723687629999E-2</v>
      </c>
      <c r="H177" s="99"/>
      <c r="I177" s="270"/>
      <c r="J177" s="255" t="s">
        <v>249</v>
      </c>
      <c r="K177" s="103"/>
    </row>
    <row r="178" spans="1:11" s="2" customFormat="1" ht="16.5" customHeight="1" thickBot="1">
      <c r="A178" s="106" t="s">
        <v>232</v>
      </c>
      <c r="B178" s="99" t="s">
        <v>250</v>
      </c>
      <c r="C178" s="100" t="s">
        <v>181</v>
      </c>
      <c r="D178" s="384"/>
      <c r="E178" s="384"/>
      <c r="F178" s="384">
        <v>2.1280723687629999E-2</v>
      </c>
      <c r="G178" s="389">
        <f t="shared" si="6"/>
        <v>2.1280723687629999E-2</v>
      </c>
      <c r="H178" s="99"/>
      <c r="I178" s="270"/>
      <c r="J178" s="255" t="s">
        <v>251</v>
      </c>
      <c r="K178" s="103"/>
    </row>
    <row r="179" spans="1:11" s="2" customFormat="1" ht="16.5" customHeight="1" thickBot="1">
      <c r="A179" s="106" t="s">
        <v>232</v>
      </c>
      <c r="B179" s="99" t="s">
        <v>252</v>
      </c>
      <c r="C179" s="101" t="s">
        <v>181</v>
      </c>
      <c r="D179" s="384"/>
      <c r="E179" s="384"/>
      <c r="F179" s="384">
        <v>2.1280723687629999E-2</v>
      </c>
      <c r="G179" s="389">
        <f t="shared" si="6"/>
        <v>2.1280723687629999E-2</v>
      </c>
      <c r="H179" s="99"/>
      <c r="I179" s="270"/>
      <c r="J179" s="255" t="s">
        <v>251</v>
      </c>
      <c r="K179" s="103"/>
    </row>
    <row r="180" spans="1:11" s="2" customFormat="1" ht="16.5" customHeight="1" thickBot="1">
      <c r="A180" s="106" t="s">
        <v>232</v>
      </c>
      <c r="B180" s="99" t="s">
        <v>123</v>
      </c>
      <c r="C180" s="101" t="s">
        <v>175</v>
      </c>
      <c r="D180" s="384"/>
      <c r="E180" s="384"/>
      <c r="F180" s="384">
        <v>1.7668454657901399E-4</v>
      </c>
      <c r="G180" s="389">
        <f t="shared" si="6"/>
        <v>1.7668454657901399E-4</v>
      </c>
      <c r="H180" s="99"/>
      <c r="I180" s="270"/>
      <c r="J180" s="255" t="s">
        <v>253</v>
      </c>
      <c r="K180" s="103"/>
    </row>
    <row r="181" spans="1:11" s="2" customFormat="1" ht="16.5" customHeight="1" thickBot="1">
      <c r="A181" s="106" t="s">
        <v>338</v>
      </c>
      <c r="B181" s="99" t="s">
        <v>323</v>
      </c>
      <c r="C181" s="101" t="s">
        <v>324</v>
      </c>
      <c r="D181" s="384"/>
      <c r="E181" s="384"/>
      <c r="F181" s="384">
        <v>2.47E-2</v>
      </c>
      <c r="G181" s="389">
        <f t="shared" si="6"/>
        <v>2.47E-2</v>
      </c>
      <c r="H181" s="99"/>
      <c r="I181" s="270"/>
      <c r="J181" s="255" t="s">
        <v>325</v>
      </c>
      <c r="K181" s="103"/>
    </row>
    <row r="182" spans="1:11" s="2" customFormat="1" ht="16.5" customHeight="1" thickBot="1">
      <c r="A182" s="106" t="s">
        <v>338</v>
      </c>
      <c r="B182" s="99" t="s">
        <v>326</v>
      </c>
      <c r="C182" s="101" t="s">
        <v>324</v>
      </c>
      <c r="D182" s="384"/>
      <c r="E182" s="384"/>
      <c r="F182" s="384">
        <v>1.6899999999999998E-2</v>
      </c>
      <c r="G182" s="389">
        <f t="shared" si="6"/>
        <v>1.6899999999999998E-2</v>
      </c>
      <c r="H182" s="99"/>
      <c r="I182" s="270"/>
      <c r="J182" s="255" t="s">
        <v>325</v>
      </c>
      <c r="K182" s="103"/>
    </row>
    <row r="183" spans="1:11" s="2" customFormat="1" ht="16.5" customHeight="1" thickBot="1">
      <c r="A183" s="106" t="s">
        <v>338</v>
      </c>
      <c r="B183" s="99" t="s">
        <v>327</v>
      </c>
      <c r="C183" s="101" t="s">
        <v>324</v>
      </c>
      <c r="D183" s="384"/>
      <c r="E183" s="384"/>
      <c r="F183" s="384">
        <v>2.1000000000000001E-2</v>
      </c>
      <c r="G183" s="389">
        <f t="shared" si="6"/>
        <v>2.1000000000000001E-2</v>
      </c>
      <c r="H183" s="99"/>
      <c r="I183" s="270"/>
      <c r="J183" s="255" t="s">
        <v>325</v>
      </c>
      <c r="K183" s="103"/>
    </row>
    <row r="184" spans="1:11" s="2" customFormat="1" ht="16.5" customHeight="1" thickBot="1">
      <c r="A184" s="106" t="s">
        <v>338</v>
      </c>
      <c r="B184" s="99" t="s">
        <v>328</v>
      </c>
      <c r="C184" s="101" t="s">
        <v>324</v>
      </c>
      <c r="D184" s="384"/>
      <c r="E184" s="384"/>
      <c r="F184" s="384">
        <v>4.7600000000000003E-2</v>
      </c>
      <c r="G184" s="389">
        <f t="shared" si="6"/>
        <v>4.7600000000000003E-2</v>
      </c>
      <c r="H184" s="99"/>
      <c r="I184" s="270"/>
      <c r="J184" s="255" t="s">
        <v>325</v>
      </c>
      <c r="K184" s="103"/>
    </row>
    <row r="185" spans="1:11" s="2" customFormat="1" ht="16.5" customHeight="1">
      <c r="A185" s="106" t="s">
        <v>338</v>
      </c>
      <c r="B185" s="139" t="s">
        <v>329</v>
      </c>
      <c r="C185" s="100" t="s">
        <v>330</v>
      </c>
      <c r="D185" s="384"/>
      <c r="E185" s="384"/>
      <c r="F185" s="384">
        <v>4.1000000000000003E-3</v>
      </c>
      <c r="G185" s="389">
        <f>SUM(D185:F185)</f>
        <v>4.1000000000000003E-3</v>
      </c>
      <c r="H185" s="99"/>
      <c r="I185" s="270"/>
      <c r="J185" s="265" t="s">
        <v>325</v>
      </c>
      <c r="K185" s="103"/>
    </row>
    <row r="186" spans="1:11" s="37" customFormat="1" ht="16.5" customHeight="1">
      <c r="A186" s="168" t="s">
        <v>405</v>
      </c>
      <c r="B186" s="342"/>
      <c r="C186" s="166"/>
      <c r="D186" s="404"/>
      <c r="E186" s="404"/>
      <c r="F186" s="404"/>
      <c r="G186" s="389">
        <f t="shared" ref="G186:G205" si="7">SUM(D186:F186)</f>
        <v>0</v>
      </c>
      <c r="H186" s="164"/>
      <c r="I186" s="349"/>
      <c r="J186" s="350"/>
      <c r="K186" s="161"/>
    </row>
    <row r="187" spans="1:11" s="37" customFormat="1" ht="16.5" customHeight="1">
      <c r="A187" s="168" t="s">
        <v>405</v>
      </c>
      <c r="B187" s="167"/>
      <c r="C187" s="165"/>
      <c r="D187" s="404"/>
      <c r="E187" s="404"/>
      <c r="F187" s="404"/>
      <c r="G187" s="389">
        <f t="shared" si="7"/>
        <v>0</v>
      </c>
      <c r="H187" s="164"/>
      <c r="I187" s="275"/>
      <c r="J187" s="267"/>
      <c r="K187" s="161"/>
    </row>
    <row r="188" spans="1:11" s="37" customFormat="1" ht="16.5" customHeight="1">
      <c r="A188" s="168" t="s">
        <v>405</v>
      </c>
      <c r="B188" s="164"/>
      <c r="C188" s="166"/>
      <c r="D188" s="404"/>
      <c r="E188" s="404"/>
      <c r="F188" s="404"/>
      <c r="G188" s="389">
        <f t="shared" si="7"/>
        <v>0</v>
      </c>
      <c r="H188" s="164"/>
      <c r="I188" s="275"/>
      <c r="J188" s="266"/>
      <c r="K188" s="161"/>
    </row>
    <row r="189" spans="1:11" s="37" customFormat="1" ht="16.5" customHeight="1">
      <c r="A189" s="168" t="s">
        <v>405</v>
      </c>
      <c r="B189" s="167"/>
      <c r="C189" s="165"/>
      <c r="D189" s="404"/>
      <c r="E189" s="404"/>
      <c r="F189" s="404"/>
      <c r="G189" s="389">
        <f t="shared" si="7"/>
        <v>0</v>
      </c>
      <c r="H189" s="164"/>
      <c r="I189" s="275"/>
      <c r="J189" s="267"/>
      <c r="K189" s="161"/>
    </row>
    <row r="190" spans="1:11" s="37" customFormat="1" ht="16.5" customHeight="1">
      <c r="A190" s="168" t="s">
        <v>405</v>
      </c>
      <c r="B190" s="164"/>
      <c r="C190" s="166"/>
      <c r="D190" s="404"/>
      <c r="E190" s="404"/>
      <c r="F190" s="404"/>
      <c r="G190" s="389">
        <f t="shared" si="7"/>
        <v>0</v>
      </c>
      <c r="H190" s="164"/>
      <c r="I190" s="275"/>
      <c r="J190" s="266"/>
      <c r="K190" s="161"/>
    </row>
    <row r="191" spans="1:11" s="37" customFormat="1" ht="16.5" customHeight="1">
      <c r="A191" s="168" t="s">
        <v>405</v>
      </c>
      <c r="B191" s="167"/>
      <c r="C191" s="165"/>
      <c r="D191" s="404"/>
      <c r="E191" s="404"/>
      <c r="F191" s="404"/>
      <c r="G191" s="389">
        <f t="shared" si="7"/>
        <v>0</v>
      </c>
      <c r="H191" s="164"/>
      <c r="I191" s="275"/>
      <c r="J191" s="267"/>
      <c r="K191" s="161"/>
    </row>
    <row r="192" spans="1:11" s="37" customFormat="1" ht="16.5" customHeight="1">
      <c r="A192" s="168" t="s">
        <v>405</v>
      </c>
      <c r="B192" s="164"/>
      <c r="C192" s="166"/>
      <c r="D192" s="404"/>
      <c r="E192" s="404"/>
      <c r="F192" s="404"/>
      <c r="G192" s="389">
        <f t="shared" si="7"/>
        <v>0</v>
      </c>
      <c r="H192" s="164"/>
      <c r="I192" s="275"/>
      <c r="J192" s="266"/>
      <c r="K192" s="161"/>
    </row>
    <row r="193" spans="1:11" s="37" customFormat="1" ht="16.5" customHeight="1">
      <c r="A193" s="168" t="s">
        <v>405</v>
      </c>
      <c r="B193" s="167"/>
      <c r="C193" s="165"/>
      <c r="D193" s="404"/>
      <c r="E193" s="404"/>
      <c r="F193" s="404"/>
      <c r="G193" s="389">
        <f t="shared" si="7"/>
        <v>0</v>
      </c>
      <c r="H193" s="164"/>
      <c r="I193" s="275"/>
      <c r="J193" s="267"/>
      <c r="K193" s="161"/>
    </row>
    <row r="194" spans="1:11" s="37" customFormat="1" ht="16.5" customHeight="1">
      <c r="A194" s="168" t="s">
        <v>405</v>
      </c>
      <c r="B194" s="164"/>
      <c r="C194" s="166"/>
      <c r="D194" s="404"/>
      <c r="E194" s="404"/>
      <c r="F194" s="404"/>
      <c r="G194" s="389">
        <f t="shared" si="7"/>
        <v>0</v>
      </c>
      <c r="H194" s="164"/>
      <c r="I194" s="275"/>
      <c r="J194" s="266"/>
      <c r="K194" s="161"/>
    </row>
    <row r="195" spans="1:11" s="37" customFormat="1" ht="16.5" customHeight="1">
      <c r="A195" s="168" t="s">
        <v>405</v>
      </c>
      <c r="B195" s="167"/>
      <c r="C195" s="165"/>
      <c r="D195" s="404"/>
      <c r="E195" s="404"/>
      <c r="F195" s="404"/>
      <c r="G195" s="389">
        <f t="shared" si="7"/>
        <v>0</v>
      </c>
      <c r="H195" s="164"/>
      <c r="I195" s="275"/>
      <c r="J195" s="267"/>
      <c r="K195" s="161"/>
    </row>
    <row r="196" spans="1:11" s="37" customFormat="1" ht="16.5" customHeight="1">
      <c r="A196" s="168" t="s">
        <v>405</v>
      </c>
      <c r="B196" s="164"/>
      <c r="C196" s="166"/>
      <c r="D196" s="404"/>
      <c r="E196" s="404"/>
      <c r="F196" s="404"/>
      <c r="G196" s="389">
        <f t="shared" si="7"/>
        <v>0</v>
      </c>
      <c r="H196" s="164"/>
      <c r="I196" s="275"/>
      <c r="J196" s="266"/>
    </row>
    <row r="197" spans="1:11" s="37" customFormat="1" ht="16.5" customHeight="1">
      <c r="A197" s="168" t="s">
        <v>405</v>
      </c>
      <c r="B197" s="167"/>
      <c r="C197" s="165"/>
      <c r="D197" s="404"/>
      <c r="E197" s="404"/>
      <c r="F197" s="404"/>
      <c r="G197" s="389">
        <f t="shared" si="7"/>
        <v>0</v>
      </c>
      <c r="H197" s="164"/>
      <c r="I197" s="275"/>
      <c r="J197" s="267"/>
    </row>
    <row r="198" spans="1:11" s="37" customFormat="1" ht="16.5" customHeight="1">
      <c r="A198" s="168" t="s">
        <v>405</v>
      </c>
      <c r="B198" s="164"/>
      <c r="C198" s="166"/>
      <c r="D198" s="404"/>
      <c r="E198" s="404"/>
      <c r="F198" s="404"/>
      <c r="G198" s="389">
        <f t="shared" si="7"/>
        <v>0</v>
      </c>
      <c r="H198" s="164"/>
      <c r="I198" s="275"/>
      <c r="J198" s="266"/>
    </row>
    <row r="199" spans="1:11" s="37" customFormat="1" ht="16.5" customHeight="1">
      <c r="A199" s="168" t="s">
        <v>405</v>
      </c>
      <c r="B199" s="167"/>
      <c r="C199" s="165"/>
      <c r="D199" s="404"/>
      <c r="E199" s="404"/>
      <c r="F199" s="404"/>
      <c r="G199" s="389">
        <f t="shared" si="7"/>
        <v>0</v>
      </c>
      <c r="H199" s="164"/>
      <c r="I199" s="275"/>
      <c r="J199" s="267"/>
    </row>
    <row r="200" spans="1:11" s="37" customFormat="1" ht="16.5" customHeight="1">
      <c r="A200" s="168" t="s">
        <v>405</v>
      </c>
      <c r="B200" s="164"/>
      <c r="C200" s="166"/>
      <c r="D200" s="404"/>
      <c r="E200" s="404"/>
      <c r="F200" s="404"/>
      <c r="G200" s="389">
        <f t="shared" si="7"/>
        <v>0</v>
      </c>
      <c r="H200" s="164"/>
      <c r="I200" s="275"/>
      <c r="J200" s="266"/>
    </row>
    <row r="201" spans="1:11" s="37" customFormat="1" ht="16.5" customHeight="1">
      <c r="A201" s="168" t="s">
        <v>405</v>
      </c>
      <c r="B201" s="167"/>
      <c r="C201" s="165"/>
      <c r="D201" s="404"/>
      <c r="E201" s="404"/>
      <c r="F201" s="404"/>
      <c r="G201" s="389">
        <f t="shared" si="7"/>
        <v>0</v>
      </c>
      <c r="H201" s="164"/>
      <c r="I201" s="275"/>
      <c r="J201" s="267"/>
    </row>
    <row r="202" spans="1:11" s="37" customFormat="1" ht="16.5" customHeight="1">
      <c r="A202" s="168" t="s">
        <v>405</v>
      </c>
      <c r="B202" s="164"/>
      <c r="C202" s="166"/>
      <c r="D202" s="404"/>
      <c r="E202" s="404"/>
      <c r="F202" s="404"/>
      <c r="G202" s="389">
        <f t="shared" si="7"/>
        <v>0</v>
      </c>
      <c r="H202" s="164"/>
      <c r="I202" s="275"/>
      <c r="J202" s="266"/>
    </row>
    <row r="203" spans="1:11" s="37" customFormat="1" ht="16.5" customHeight="1">
      <c r="A203" s="168" t="s">
        <v>405</v>
      </c>
      <c r="B203" s="167"/>
      <c r="C203" s="165"/>
      <c r="D203" s="404"/>
      <c r="E203" s="404"/>
      <c r="F203" s="404"/>
      <c r="G203" s="389">
        <f t="shared" si="7"/>
        <v>0</v>
      </c>
      <c r="H203" s="164"/>
      <c r="I203" s="275"/>
      <c r="J203" s="267"/>
    </row>
    <row r="204" spans="1:11" s="37" customFormat="1" ht="16.5" customHeight="1">
      <c r="A204" s="168" t="s">
        <v>405</v>
      </c>
      <c r="B204" s="164"/>
      <c r="C204" s="166"/>
      <c r="D204" s="404"/>
      <c r="E204" s="404"/>
      <c r="F204" s="404"/>
      <c r="G204" s="389">
        <f t="shared" si="7"/>
        <v>0</v>
      </c>
      <c r="H204" s="164"/>
      <c r="I204" s="275"/>
      <c r="J204" s="266"/>
    </row>
    <row r="205" spans="1:11" s="37" customFormat="1" ht="16.5" customHeight="1">
      <c r="A205" s="168" t="s">
        <v>405</v>
      </c>
      <c r="B205" s="167"/>
      <c r="C205" s="165"/>
      <c r="D205" s="404"/>
      <c r="E205" s="404"/>
      <c r="F205" s="404"/>
      <c r="G205" s="389">
        <f t="shared" si="7"/>
        <v>0</v>
      </c>
      <c r="H205" s="164"/>
      <c r="I205" s="275"/>
      <c r="J205" s="267"/>
    </row>
    <row r="206" spans="1:11" ht="16.5" customHeight="1">
      <c r="A206" s="168" t="s">
        <v>405</v>
      </c>
      <c r="B206" s="342"/>
      <c r="C206" s="166"/>
      <c r="D206" s="404"/>
      <c r="E206" s="404"/>
      <c r="F206" s="404"/>
      <c r="G206" s="389">
        <f t="shared" ref="G206:G252" si="8">SUM(D206:F206)</f>
        <v>0</v>
      </c>
      <c r="H206" s="164"/>
      <c r="I206" s="349"/>
      <c r="J206" s="350"/>
    </row>
    <row r="207" spans="1:11" ht="16.5" customHeight="1">
      <c r="A207" s="168" t="s">
        <v>405</v>
      </c>
      <c r="B207" s="167"/>
      <c r="C207" s="165"/>
      <c r="D207" s="404"/>
      <c r="E207" s="404"/>
      <c r="F207" s="404"/>
      <c r="G207" s="389">
        <f t="shared" si="8"/>
        <v>0</v>
      </c>
      <c r="H207" s="164"/>
      <c r="I207" s="275"/>
      <c r="J207" s="267"/>
    </row>
    <row r="208" spans="1:11" ht="16.5" customHeight="1">
      <c r="A208" s="168" t="s">
        <v>405</v>
      </c>
      <c r="B208" s="164"/>
      <c r="C208" s="166"/>
      <c r="D208" s="404"/>
      <c r="E208" s="404"/>
      <c r="F208" s="404"/>
      <c r="G208" s="389">
        <f t="shared" si="8"/>
        <v>0</v>
      </c>
      <c r="H208" s="164"/>
      <c r="I208" s="275"/>
      <c r="J208" s="266"/>
    </row>
    <row r="209" spans="1:10" ht="16.5" customHeight="1">
      <c r="A209" s="168" t="s">
        <v>405</v>
      </c>
      <c r="B209" s="167"/>
      <c r="C209" s="165"/>
      <c r="D209" s="404"/>
      <c r="E209" s="404"/>
      <c r="F209" s="404"/>
      <c r="G209" s="389">
        <f t="shared" si="8"/>
        <v>0</v>
      </c>
      <c r="H209" s="164"/>
      <c r="I209" s="275"/>
      <c r="J209" s="267"/>
    </row>
    <row r="210" spans="1:10" ht="16.5" customHeight="1">
      <c r="A210" s="168" t="s">
        <v>405</v>
      </c>
      <c r="B210" s="164"/>
      <c r="C210" s="166"/>
      <c r="D210" s="404"/>
      <c r="E210" s="404"/>
      <c r="F210" s="404"/>
      <c r="G210" s="389">
        <f t="shared" si="8"/>
        <v>0</v>
      </c>
      <c r="H210" s="164"/>
      <c r="I210" s="275"/>
      <c r="J210" s="266"/>
    </row>
    <row r="211" spans="1:10" ht="16.5" customHeight="1">
      <c r="A211" s="168" t="s">
        <v>405</v>
      </c>
      <c r="B211" s="167"/>
      <c r="C211" s="165"/>
      <c r="D211" s="404"/>
      <c r="E211" s="404"/>
      <c r="F211" s="404"/>
      <c r="G211" s="389">
        <f t="shared" si="8"/>
        <v>0</v>
      </c>
      <c r="H211" s="164"/>
      <c r="I211" s="275"/>
      <c r="J211" s="267"/>
    </row>
    <row r="212" spans="1:10" ht="16.5" customHeight="1">
      <c r="A212" s="168" t="s">
        <v>405</v>
      </c>
      <c r="B212" s="164"/>
      <c r="C212" s="166"/>
      <c r="D212" s="404"/>
      <c r="E212" s="404"/>
      <c r="F212" s="404"/>
      <c r="G212" s="389">
        <f t="shared" si="8"/>
        <v>0</v>
      </c>
      <c r="H212" s="164"/>
      <c r="I212" s="275"/>
      <c r="J212" s="266"/>
    </row>
    <row r="213" spans="1:10" ht="16.5" customHeight="1">
      <c r="A213" s="168" t="s">
        <v>405</v>
      </c>
      <c r="B213" s="167"/>
      <c r="C213" s="165"/>
      <c r="D213" s="404"/>
      <c r="E213" s="404"/>
      <c r="F213" s="404"/>
      <c r="G213" s="389">
        <f t="shared" si="8"/>
        <v>0</v>
      </c>
      <c r="H213" s="164"/>
      <c r="I213" s="275"/>
      <c r="J213" s="267"/>
    </row>
    <row r="214" spans="1:10" ht="16.5" customHeight="1">
      <c r="A214" s="168" t="s">
        <v>405</v>
      </c>
      <c r="B214" s="164"/>
      <c r="C214" s="166"/>
      <c r="D214" s="404"/>
      <c r="E214" s="404"/>
      <c r="F214" s="404"/>
      <c r="G214" s="389">
        <f t="shared" si="8"/>
        <v>0</v>
      </c>
      <c r="H214" s="164"/>
      <c r="I214" s="275"/>
      <c r="J214" s="266"/>
    </row>
    <row r="215" spans="1:10" ht="16.5" customHeight="1">
      <c r="A215" s="168" t="s">
        <v>405</v>
      </c>
      <c r="B215" s="167"/>
      <c r="C215" s="165"/>
      <c r="D215" s="404"/>
      <c r="E215" s="404"/>
      <c r="F215" s="404"/>
      <c r="G215" s="389">
        <f t="shared" si="8"/>
        <v>0</v>
      </c>
      <c r="H215" s="164"/>
      <c r="I215" s="275"/>
      <c r="J215" s="267"/>
    </row>
    <row r="216" spans="1:10" ht="16.5" customHeight="1">
      <c r="A216" s="168" t="s">
        <v>405</v>
      </c>
      <c r="B216" s="164"/>
      <c r="C216" s="166"/>
      <c r="D216" s="404"/>
      <c r="E216" s="404"/>
      <c r="F216" s="404"/>
      <c r="G216" s="389">
        <f t="shared" si="8"/>
        <v>0</v>
      </c>
      <c r="H216" s="164"/>
      <c r="I216" s="275"/>
      <c r="J216" s="266"/>
    </row>
    <row r="217" spans="1:10" ht="16.5" customHeight="1">
      <c r="A217" s="168" t="s">
        <v>405</v>
      </c>
      <c r="B217" s="167"/>
      <c r="C217" s="165"/>
      <c r="D217" s="404"/>
      <c r="E217" s="404"/>
      <c r="F217" s="404"/>
      <c r="G217" s="389">
        <f t="shared" si="8"/>
        <v>0</v>
      </c>
      <c r="H217" s="164"/>
      <c r="I217" s="275"/>
      <c r="J217" s="267"/>
    </row>
    <row r="218" spans="1:10" ht="16.5" customHeight="1">
      <c r="A218" s="168" t="s">
        <v>405</v>
      </c>
      <c r="B218" s="164"/>
      <c r="C218" s="166"/>
      <c r="D218" s="404"/>
      <c r="E218" s="404"/>
      <c r="F218" s="404"/>
      <c r="G218" s="389">
        <f t="shared" si="8"/>
        <v>0</v>
      </c>
      <c r="H218" s="164"/>
      <c r="I218" s="275"/>
      <c r="J218" s="266"/>
    </row>
    <row r="219" spans="1:10" ht="16.5" customHeight="1">
      <c r="A219" s="168" t="s">
        <v>405</v>
      </c>
      <c r="B219" s="167"/>
      <c r="C219" s="165"/>
      <c r="D219" s="404"/>
      <c r="E219" s="404"/>
      <c r="F219" s="404"/>
      <c r="G219" s="389">
        <f t="shared" si="8"/>
        <v>0</v>
      </c>
      <c r="H219" s="164"/>
      <c r="I219" s="275"/>
      <c r="J219" s="267"/>
    </row>
    <row r="220" spans="1:10" ht="16.5" customHeight="1">
      <c r="A220" s="168" t="s">
        <v>405</v>
      </c>
      <c r="B220" s="164"/>
      <c r="C220" s="166"/>
      <c r="D220" s="404"/>
      <c r="E220" s="404"/>
      <c r="F220" s="404"/>
      <c r="G220" s="389">
        <f t="shared" si="8"/>
        <v>0</v>
      </c>
      <c r="H220" s="164"/>
      <c r="I220" s="275"/>
      <c r="J220" s="266"/>
    </row>
    <row r="221" spans="1:10" ht="16.5" customHeight="1">
      <c r="A221" s="168" t="s">
        <v>405</v>
      </c>
      <c r="B221" s="167"/>
      <c r="C221" s="165"/>
      <c r="D221" s="404"/>
      <c r="E221" s="404"/>
      <c r="F221" s="404"/>
      <c r="G221" s="389">
        <f t="shared" si="8"/>
        <v>0</v>
      </c>
      <c r="H221" s="164"/>
      <c r="I221" s="275"/>
      <c r="J221" s="267"/>
    </row>
    <row r="222" spans="1:10" ht="16.5" customHeight="1">
      <c r="A222" s="168" t="s">
        <v>405</v>
      </c>
      <c r="B222" s="164"/>
      <c r="C222" s="166"/>
      <c r="D222" s="404"/>
      <c r="E222" s="404"/>
      <c r="F222" s="404"/>
      <c r="G222" s="389">
        <f t="shared" si="8"/>
        <v>0</v>
      </c>
      <c r="H222" s="164"/>
      <c r="I222" s="275"/>
      <c r="J222" s="266"/>
    </row>
    <row r="223" spans="1:10" ht="16.5" customHeight="1">
      <c r="A223" s="168" t="s">
        <v>405</v>
      </c>
      <c r="B223" s="167"/>
      <c r="C223" s="165"/>
      <c r="D223" s="404"/>
      <c r="E223" s="404"/>
      <c r="F223" s="404"/>
      <c r="G223" s="389">
        <f t="shared" si="8"/>
        <v>0</v>
      </c>
      <c r="H223" s="164"/>
      <c r="I223" s="275"/>
      <c r="J223" s="267"/>
    </row>
    <row r="224" spans="1:10" ht="16.5" customHeight="1">
      <c r="A224" s="168" t="s">
        <v>405</v>
      </c>
      <c r="B224" s="164"/>
      <c r="C224" s="166"/>
      <c r="D224" s="404"/>
      <c r="E224" s="404"/>
      <c r="F224" s="404"/>
      <c r="G224" s="389">
        <f t="shared" si="8"/>
        <v>0</v>
      </c>
      <c r="H224" s="164"/>
      <c r="I224" s="275"/>
      <c r="J224" s="266"/>
    </row>
    <row r="225" spans="1:10" ht="16.5" customHeight="1">
      <c r="A225" s="168" t="s">
        <v>405</v>
      </c>
      <c r="B225" s="167"/>
      <c r="C225" s="165"/>
      <c r="D225" s="404"/>
      <c r="E225" s="404"/>
      <c r="F225" s="404"/>
      <c r="G225" s="389">
        <f t="shared" si="8"/>
        <v>0</v>
      </c>
      <c r="H225" s="164"/>
      <c r="I225" s="275"/>
      <c r="J225" s="267"/>
    </row>
    <row r="226" spans="1:10" ht="16.5" customHeight="1">
      <c r="A226" s="168" t="s">
        <v>405</v>
      </c>
      <c r="B226" s="342"/>
      <c r="C226" s="166"/>
      <c r="D226" s="404"/>
      <c r="E226" s="404"/>
      <c r="F226" s="404"/>
      <c r="G226" s="389">
        <f t="shared" si="8"/>
        <v>0</v>
      </c>
      <c r="H226" s="164"/>
      <c r="I226" s="349"/>
      <c r="J226" s="350"/>
    </row>
    <row r="227" spans="1:10" ht="16.5" customHeight="1">
      <c r="A227" s="168" t="s">
        <v>405</v>
      </c>
      <c r="B227" s="167"/>
      <c r="C227" s="165"/>
      <c r="D227" s="404"/>
      <c r="E227" s="404"/>
      <c r="F227" s="404"/>
      <c r="G227" s="389">
        <f t="shared" si="8"/>
        <v>0</v>
      </c>
      <c r="H227" s="164"/>
      <c r="I227" s="275"/>
      <c r="J227" s="267"/>
    </row>
    <row r="228" spans="1:10" ht="16.5" customHeight="1">
      <c r="A228" s="168" t="s">
        <v>405</v>
      </c>
      <c r="B228" s="164"/>
      <c r="C228" s="166"/>
      <c r="D228" s="404"/>
      <c r="E228" s="404"/>
      <c r="F228" s="404"/>
      <c r="G228" s="389">
        <f t="shared" si="8"/>
        <v>0</v>
      </c>
      <c r="H228" s="164"/>
      <c r="I228" s="275"/>
      <c r="J228" s="266"/>
    </row>
    <row r="229" spans="1:10" ht="16.5" customHeight="1">
      <c r="A229" s="168" t="s">
        <v>405</v>
      </c>
      <c r="B229" s="167"/>
      <c r="C229" s="165"/>
      <c r="D229" s="404"/>
      <c r="E229" s="404"/>
      <c r="F229" s="404"/>
      <c r="G229" s="389">
        <f t="shared" si="8"/>
        <v>0</v>
      </c>
      <c r="H229" s="164"/>
      <c r="I229" s="275"/>
      <c r="J229" s="267"/>
    </row>
    <row r="230" spans="1:10" ht="16.5" customHeight="1">
      <c r="A230" s="168" t="s">
        <v>405</v>
      </c>
      <c r="B230" s="164"/>
      <c r="C230" s="166"/>
      <c r="D230" s="404"/>
      <c r="E230" s="404"/>
      <c r="F230" s="404"/>
      <c r="G230" s="389">
        <f t="shared" si="8"/>
        <v>0</v>
      </c>
      <c r="H230" s="164"/>
      <c r="I230" s="275"/>
      <c r="J230" s="266"/>
    </row>
    <row r="231" spans="1:10" ht="16.5" customHeight="1">
      <c r="A231" s="168" t="s">
        <v>405</v>
      </c>
      <c r="B231" s="167"/>
      <c r="C231" s="165"/>
      <c r="D231" s="404"/>
      <c r="E231" s="404"/>
      <c r="F231" s="404"/>
      <c r="G231" s="389">
        <f t="shared" si="8"/>
        <v>0</v>
      </c>
      <c r="H231" s="164"/>
      <c r="I231" s="275"/>
      <c r="J231" s="267"/>
    </row>
    <row r="232" spans="1:10" ht="16.5" customHeight="1">
      <c r="A232" s="168" t="s">
        <v>405</v>
      </c>
      <c r="B232" s="164"/>
      <c r="C232" s="166"/>
      <c r="D232" s="404"/>
      <c r="E232" s="404"/>
      <c r="F232" s="404"/>
      <c r="G232" s="389">
        <f t="shared" si="8"/>
        <v>0</v>
      </c>
      <c r="H232" s="164"/>
      <c r="I232" s="275"/>
      <c r="J232" s="266"/>
    </row>
    <row r="233" spans="1:10" ht="16.5" customHeight="1">
      <c r="A233" s="168" t="s">
        <v>405</v>
      </c>
      <c r="B233" s="167"/>
      <c r="C233" s="165"/>
      <c r="D233" s="404"/>
      <c r="E233" s="404"/>
      <c r="F233" s="404"/>
      <c r="G233" s="389">
        <f t="shared" si="8"/>
        <v>0</v>
      </c>
      <c r="H233" s="164"/>
      <c r="I233" s="275"/>
      <c r="J233" s="267"/>
    </row>
    <row r="234" spans="1:10" ht="16.5" customHeight="1">
      <c r="A234" s="168" t="s">
        <v>405</v>
      </c>
      <c r="B234" s="164"/>
      <c r="C234" s="166"/>
      <c r="D234" s="404"/>
      <c r="E234" s="404"/>
      <c r="F234" s="404"/>
      <c r="G234" s="389">
        <f t="shared" si="8"/>
        <v>0</v>
      </c>
      <c r="H234" s="164"/>
      <c r="I234" s="275"/>
      <c r="J234" s="266"/>
    </row>
    <row r="235" spans="1:10" ht="16.5" customHeight="1">
      <c r="A235" s="168" t="s">
        <v>405</v>
      </c>
      <c r="B235" s="167"/>
      <c r="C235" s="165"/>
      <c r="D235" s="404"/>
      <c r="E235" s="404"/>
      <c r="F235" s="404"/>
      <c r="G235" s="389">
        <f t="shared" si="8"/>
        <v>0</v>
      </c>
      <c r="H235" s="164"/>
      <c r="I235" s="275"/>
      <c r="J235" s="267"/>
    </row>
    <row r="236" spans="1:10" ht="16.5" customHeight="1">
      <c r="A236" s="168" t="s">
        <v>405</v>
      </c>
      <c r="B236" s="164"/>
      <c r="C236" s="166"/>
      <c r="D236" s="404"/>
      <c r="E236" s="404"/>
      <c r="F236" s="404"/>
      <c r="G236" s="389">
        <f t="shared" si="8"/>
        <v>0</v>
      </c>
      <c r="H236" s="164"/>
      <c r="I236" s="275"/>
      <c r="J236" s="266"/>
    </row>
    <row r="237" spans="1:10" ht="16.5" customHeight="1">
      <c r="A237" s="168" t="s">
        <v>405</v>
      </c>
      <c r="B237" s="167"/>
      <c r="C237" s="165"/>
      <c r="D237" s="404"/>
      <c r="E237" s="404"/>
      <c r="F237" s="404"/>
      <c r="G237" s="389">
        <f t="shared" si="8"/>
        <v>0</v>
      </c>
      <c r="H237" s="164"/>
      <c r="I237" s="275"/>
      <c r="J237" s="267"/>
    </row>
    <row r="238" spans="1:10" ht="16.5" customHeight="1">
      <c r="A238" s="168" t="s">
        <v>405</v>
      </c>
      <c r="B238" s="164"/>
      <c r="C238" s="166"/>
      <c r="D238" s="404"/>
      <c r="E238" s="404"/>
      <c r="F238" s="404"/>
      <c r="G238" s="389">
        <f t="shared" si="8"/>
        <v>0</v>
      </c>
      <c r="H238" s="164"/>
      <c r="I238" s="275"/>
      <c r="J238" s="266"/>
    </row>
    <row r="239" spans="1:10" ht="16.5" customHeight="1">
      <c r="A239" s="168" t="s">
        <v>405</v>
      </c>
      <c r="B239" s="167"/>
      <c r="C239" s="165"/>
      <c r="D239" s="404"/>
      <c r="E239" s="404"/>
      <c r="F239" s="404"/>
      <c r="G239" s="389">
        <f t="shared" si="8"/>
        <v>0</v>
      </c>
      <c r="H239" s="164"/>
      <c r="I239" s="275"/>
      <c r="J239" s="267"/>
    </row>
    <row r="240" spans="1:10" ht="16.5" customHeight="1">
      <c r="A240" s="168" t="s">
        <v>405</v>
      </c>
      <c r="B240" s="164"/>
      <c r="C240" s="166"/>
      <c r="D240" s="404"/>
      <c r="E240" s="404"/>
      <c r="F240" s="404"/>
      <c r="G240" s="389">
        <f t="shared" si="8"/>
        <v>0</v>
      </c>
      <c r="H240" s="164"/>
      <c r="I240" s="275"/>
      <c r="J240" s="266"/>
    </row>
    <row r="241" spans="1:10" ht="16.5" customHeight="1">
      <c r="A241" s="168" t="s">
        <v>405</v>
      </c>
      <c r="B241" s="167"/>
      <c r="C241" s="165"/>
      <c r="D241" s="404"/>
      <c r="E241" s="404"/>
      <c r="F241" s="404"/>
      <c r="G241" s="389">
        <f t="shared" si="8"/>
        <v>0</v>
      </c>
      <c r="H241" s="164"/>
      <c r="I241" s="275"/>
      <c r="J241" s="267"/>
    </row>
    <row r="242" spans="1:10" ht="16.5" customHeight="1">
      <c r="A242" s="168" t="s">
        <v>405</v>
      </c>
      <c r="B242" s="164"/>
      <c r="C242" s="166"/>
      <c r="D242" s="404"/>
      <c r="E242" s="404"/>
      <c r="F242" s="404"/>
      <c r="G242" s="389">
        <f t="shared" si="8"/>
        <v>0</v>
      </c>
      <c r="H242" s="164"/>
      <c r="I242" s="275"/>
      <c r="J242" s="266"/>
    </row>
    <row r="243" spans="1:10" ht="16.5" customHeight="1">
      <c r="A243" s="168" t="s">
        <v>405</v>
      </c>
      <c r="B243" s="167"/>
      <c r="C243" s="165"/>
      <c r="D243" s="404"/>
      <c r="E243" s="404"/>
      <c r="F243" s="404"/>
      <c r="G243" s="389">
        <f t="shared" si="8"/>
        <v>0</v>
      </c>
      <c r="H243" s="164"/>
      <c r="I243" s="275"/>
      <c r="J243" s="267"/>
    </row>
    <row r="244" spans="1:10" ht="16.5" customHeight="1">
      <c r="A244" s="168" t="s">
        <v>405</v>
      </c>
      <c r="B244" s="164"/>
      <c r="C244" s="166"/>
      <c r="D244" s="404"/>
      <c r="E244" s="404"/>
      <c r="F244" s="404"/>
      <c r="G244" s="389">
        <f t="shared" si="8"/>
        <v>0</v>
      </c>
      <c r="H244" s="164"/>
      <c r="I244" s="275"/>
      <c r="J244" s="266"/>
    </row>
    <row r="245" spans="1:10" ht="16.5" customHeight="1">
      <c r="A245" s="168" t="s">
        <v>405</v>
      </c>
      <c r="B245" s="167"/>
      <c r="C245" s="165"/>
      <c r="D245" s="404"/>
      <c r="E245" s="404"/>
      <c r="F245" s="404"/>
      <c r="G245" s="389">
        <f t="shared" si="8"/>
        <v>0</v>
      </c>
      <c r="H245" s="164"/>
      <c r="I245" s="275"/>
      <c r="J245" s="267"/>
    </row>
    <row r="246" spans="1:10" ht="16.5" customHeight="1">
      <c r="A246" s="168" t="s">
        <v>405</v>
      </c>
      <c r="B246" s="342"/>
      <c r="C246" s="166"/>
      <c r="D246" s="404"/>
      <c r="E246" s="404"/>
      <c r="F246" s="404"/>
      <c r="G246" s="389">
        <f t="shared" si="8"/>
        <v>0</v>
      </c>
      <c r="H246" s="164"/>
      <c r="I246" s="349"/>
      <c r="J246" s="350"/>
    </row>
    <row r="247" spans="1:10" ht="16.5" customHeight="1">
      <c r="A247" s="168" t="s">
        <v>405</v>
      </c>
      <c r="B247" s="167"/>
      <c r="C247" s="165"/>
      <c r="D247" s="404"/>
      <c r="E247" s="404"/>
      <c r="F247" s="404"/>
      <c r="G247" s="389">
        <f t="shared" si="8"/>
        <v>0</v>
      </c>
      <c r="H247" s="164"/>
      <c r="I247" s="275"/>
      <c r="J247" s="267"/>
    </row>
    <row r="248" spans="1:10" ht="16.5" customHeight="1">
      <c r="A248" s="168" t="s">
        <v>405</v>
      </c>
      <c r="B248" s="164"/>
      <c r="C248" s="166"/>
      <c r="D248" s="404"/>
      <c r="E248" s="404"/>
      <c r="F248" s="404"/>
      <c r="G248" s="389">
        <f t="shared" si="8"/>
        <v>0</v>
      </c>
      <c r="H248" s="164"/>
      <c r="I248" s="275"/>
      <c r="J248" s="266"/>
    </row>
    <row r="249" spans="1:10" ht="16.5" customHeight="1">
      <c r="A249" s="168" t="s">
        <v>405</v>
      </c>
      <c r="B249" s="167"/>
      <c r="C249" s="165"/>
      <c r="D249" s="404"/>
      <c r="E249" s="404"/>
      <c r="F249" s="404"/>
      <c r="G249" s="389">
        <f t="shared" si="8"/>
        <v>0</v>
      </c>
      <c r="H249" s="164"/>
      <c r="I249" s="275"/>
      <c r="J249" s="267"/>
    </row>
    <row r="250" spans="1:10" ht="16.5" customHeight="1">
      <c r="A250" s="168" t="s">
        <v>405</v>
      </c>
      <c r="B250" s="164"/>
      <c r="C250" s="166"/>
      <c r="D250" s="404"/>
      <c r="E250" s="404"/>
      <c r="F250" s="404"/>
      <c r="G250" s="389">
        <f t="shared" si="8"/>
        <v>0</v>
      </c>
      <c r="H250" s="164"/>
      <c r="I250" s="275"/>
      <c r="J250" s="266"/>
    </row>
    <row r="251" spans="1:10" ht="16.5" customHeight="1">
      <c r="A251" s="168" t="s">
        <v>405</v>
      </c>
      <c r="B251" s="167"/>
      <c r="C251" s="165"/>
      <c r="D251" s="404"/>
      <c r="E251" s="404"/>
      <c r="F251" s="404"/>
      <c r="G251" s="389">
        <f t="shared" si="8"/>
        <v>0</v>
      </c>
      <c r="H251" s="164"/>
      <c r="I251" s="275"/>
      <c r="J251" s="267"/>
    </row>
    <row r="252" spans="1:10" ht="16.5" customHeight="1">
      <c r="A252" s="168" t="s">
        <v>405</v>
      </c>
      <c r="B252" s="164"/>
      <c r="C252" s="166"/>
      <c r="D252" s="404"/>
      <c r="E252" s="404"/>
      <c r="F252" s="404"/>
      <c r="G252" s="389">
        <f t="shared" si="8"/>
        <v>0</v>
      </c>
      <c r="H252" s="164"/>
      <c r="I252" s="275"/>
      <c r="J252" s="266"/>
    </row>
    <row r="253" spans="1:10" ht="16.5" customHeight="1">
      <c r="B253" s="162"/>
      <c r="C253" s="163"/>
      <c r="D253" s="163"/>
      <c r="E253" s="163"/>
      <c r="F253" s="163"/>
      <c r="G253" s="329"/>
      <c r="H253" s="162"/>
      <c r="I253" s="276"/>
      <c r="J253" s="268"/>
    </row>
    <row r="254" spans="1:10" ht="16.5" customHeight="1">
      <c r="B254" s="162"/>
      <c r="C254" s="163"/>
      <c r="D254" s="163"/>
      <c r="E254" s="163"/>
      <c r="F254" s="163"/>
      <c r="G254" s="329"/>
      <c r="H254" s="162"/>
      <c r="I254" s="276"/>
      <c r="J254" s="268"/>
    </row>
    <row r="255" spans="1:10" ht="16.5" customHeight="1">
      <c r="B255" s="162"/>
      <c r="C255" s="163"/>
      <c r="D255" s="163"/>
      <c r="E255" s="163"/>
      <c r="F255" s="163"/>
      <c r="G255" s="329"/>
      <c r="H255" s="162"/>
      <c r="I255" s="276"/>
      <c r="J255" s="268"/>
    </row>
    <row r="256" spans="1:10" ht="16.5" customHeight="1">
      <c r="B256" s="162"/>
      <c r="C256" s="163"/>
      <c r="D256" s="163"/>
      <c r="E256" s="163"/>
      <c r="F256" s="163"/>
      <c r="G256" s="329"/>
      <c r="H256" s="162"/>
      <c r="I256" s="276"/>
      <c r="J256" s="268"/>
    </row>
    <row r="257" spans="2:10" ht="16.5" customHeight="1">
      <c r="B257" s="162"/>
      <c r="C257" s="163"/>
      <c r="D257" s="163"/>
      <c r="E257" s="163"/>
      <c r="F257" s="163"/>
      <c r="G257" s="329"/>
      <c r="H257" s="162"/>
      <c r="I257" s="276"/>
      <c r="J257" s="268"/>
    </row>
    <row r="258" spans="2:10" ht="16.5" customHeight="1">
      <c r="B258" s="162"/>
      <c r="C258" s="163"/>
      <c r="D258" s="163"/>
      <c r="E258" s="163"/>
      <c r="F258" s="163"/>
      <c r="G258" s="329"/>
      <c r="H258" s="162"/>
      <c r="I258" s="276"/>
      <c r="J258" s="268"/>
    </row>
    <row r="259" spans="2:10" ht="16.5" customHeight="1">
      <c r="B259" s="162"/>
      <c r="C259" s="163"/>
      <c r="D259" s="163"/>
      <c r="E259" s="163"/>
      <c r="F259" s="163"/>
      <c r="G259" s="329"/>
      <c r="H259" s="162"/>
      <c r="I259" s="276"/>
      <c r="J259" s="268"/>
    </row>
    <row r="260" spans="2:10" ht="16.5" customHeight="1">
      <c r="B260" s="162"/>
      <c r="C260" s="163"/>
      <c r="D260" s="163"/>
      <c r="E260" s="163"/>
      <c r="F260" s="163"/>
      <c r="G260" s="329"/>
      <c r="H260" s="162"/>
      <c r="I260" s="276"/>
      <c r="J260" s="268"/>
    </row>
    <row r="261" spans="2:10" ht="16.5" customHeight="1">
      <c r="B261" s="162"/>
      <c r="C261" s="163"/>
      <c r="D261" s="163"/>
      <c r="E261" s="163"/>
      <c r="F261" s="163"/>
      <c r="G261" s="329"/>
      <c r="H261" s="162"/>
      <c r="I261" s="276"/>
      <c r="J261" s="268"/>
    </row>
    <row r="262" spans="2:10" ht="16.5" customHeight="1">
      <c r="B262" s="162"/>
      <c r="C262" s="163"/>
      <c r="D262" s="163"/>
      <c r="E262" s="163"/>
      <c r="F262" s="163"/>
      <c r="G262" s="329"/>
      <c r="H262" s="162"/>
      <c r="I262" s="276"/>
      <c r="J262" s="268"/>
    </row>
    <row r="263" spans="2:10" ht="16.5" customHeight="1">
      <c r="B263" s="162"/>
      <c r="C263" s="163"/>
      <c r="D263" s="163"/>
      <c r="E263" s="163"/>
      <c r="F263" s="163"/>
      <c r="G263" s="329"/>
      <c r="H263" s="162"/>
      <c r="I263" s="276"/>
      <c r="J263" s="268"/>
    </row>
    <row r="264" spans="2:10" ht="16.5" customHeight="1">
      <c r="B264" s="162"/>
      <c r="C264" s="163"/>
      <c r="D264" s="163"/>
      <c r="E264" s="163"/>
      <c r="F264" s="163"/>
      <c r="G264" s="329"/>
      <c r="H264" s="162"/>
      <c r="I264" s="276"/>
      <c r="J264" s="268"/>
    </row>
    <row r="265" spans="2:10" ht="16.5" customHeight="1">
      <c r="B265" s="162"/>
      <c r="C265" s="163"/>
      <c r="D265" s="163"/>
      <c r="E265" s="163"/>
      <c r="F265" s="163"/>
      <c r="G265" s="329"/>
      <c r="H265" s="162"/>
      <c r="I265" s="276"/>
      <c r="J265" s="268"/>
    </row>
    <row r="266" spans="2:10" ht="16.5" customHeight="1">
      <c r="B266" s="162"/>
      <c r="C266" s="163"/>
      <c r="D266" s="163"/>
      <c r="E266" s="163"/>
      <c r="F266" s="163"/>
      <c r="G266" s="329"/>
      <c r="H266" s="162"/>
      <c r="I266" s="276"/>
      <c r="J266" s="268"/>
    </row>
    <row r="267" spans="2:10" ht="16.5" customHeight="1">
      <c r="B267" s="162"/>
      <c r="C267" s="163"/>
      <c r="D267" s="163"/>
      <c r="E267" s="163"/>
      <c r="F267" s="163"/>
      <c r="G267" s="329"/>
      <c r="H267" s="162"/>
      <c r="I267" s="276"/>
      <c r="J267" s="268"/>
    </row>
    <row r="268" spans="2:10" ht="16.5" customHeight="1">
      <c r="B268" s="162"/>
      <c r="C268" s="163"/>
      <c r="D268" s="163"/>
      <c r="E268" s="163"/>
      <c r="F268" s="163"/>
      <c r="G268" s="329"/>
      <c r="H268" s="162"/>
      <c r="I268" s="276"/>
      <c r="J268" s="268"/>
    </row>
    <row r="269" spans="2:10" ht="16.5" customHeight="1">
      <c r="B269" s="162"/>
      <c r="C269" s="163"/>
      <c r="D269" s="163"/>
      <c r="E269" s="163"/>
      <c r="F269" s="163"/>
      <c r="G269" s="329"/>
      <c r="H269" s="162"/>
      <c r="I269" s="276"/>
      <c r="J269" s="268"/>
    </row>
    <row r="270" spans="2:10" ht="16.5" customHeight="1">
      <c r="B270" s="162"/>
      <c r="C270" s="163"/>
      <c r="D270" s="163"/>
      <c r="E270" s="163"/>
      <c r="F270" s="163"/>
      <c r="G270" s="329"/>
      <c r="H270" s="162"/>
      <c r="I270" s="276"/>
      <c r="J270" s="268"/>
    </row>
    <row r="271" spans="2:10" ht="16.5" customHeight="1">
      <c r="B271" s="162"/>
      <c r="C271" s="163"/>
      <c r="D271" s="163"/>
      <c r="E271" s="163"/>
      <c r="F271" s="163"/>
      <c r="G271" s="329"/>
      <c r="H271" s="162"/>
      <c r="I271" s="276"/>
      <c r="J271" s="268"/>
    </row>
    <row r="272" spans="2:10" ht="16.5" customHeight="1">
      <c r="B272" s="162"/>
      <c r="C272" s="163"/>
      <c r="D272" s="163"/>
      <c r="E272" s="163"/>
      <c r="F272" s="163"/>
      <c r="G272" s="329"/>
      <c r="H272" s="162"/>
      <c r="I272" s="276"/>
      <c r="J272" s="268"/>
    </row>
    <row r="273" spans="2:10" ht="16.5" customHeight="1">
      <c r="B273" s="162"/>
      <c r="C273" s="163"/>
      <c r="D273" s="163"/>
      <c r="E273" s="163"/>
      <c r="F273" s="163"/>
      <c r="G273" s="329"/>
      <c r="H273" s="162"/>
      <c r="I273" s="276"/>
      <c r="J273" s="268"/>
    </row>
    <row r="274" spans="2:10" ht="16.5" customHeight="1">
      <c r="B274" s="162"/>
      <c r="C274" s="163"/>
      <c r="D274" s="163"/>
      <c r="E274" s="163"/>
      <c r="F274" s="163"/>
      <c r="G274" s="329"/>
      <c r="H274" s="162"/>
      <c r="I274" s="276"/>
      <c r="J274" s="268"/>
    </row>
  </sheetData>
  <sheetProtection algorithmName="SHA-512" hashValue="s43A0Dyr5R3jR96N2HqrHNcb6wqNrGvzVKzuSaFeX8jj2erC0jLQ6WHznVsNerTWITlMgVlca3k13R0Nsz63CQ==" saltValue="BrwsgEWVli+at26QW5UAcg==" spinCount="100000" sheet="1" insertRows="0" deleteRows="0"/>
  <mergeCells count="5">
    <mergeCell ref="A2:C2"/>
    <mergeCell ref="H6:J6"/>
    <mergeCell ref="K6:K7"/>
    <mergeCell ref="B6:C6"/>
    <mergeCell ref="D6:G6"/>
  </mergeCells>
  <phoneticPr fontId="85" type="noConversion"/>
  <conditionalFormatting sqref="G1:G8 G54 G87:G88 G91:G94 G97:G131 G321:G1048576">
    <cfRule type="cellIs" dxfId="4" priority="10" operator="equal">
      <formula>0</formula>
    </cfRule>
  </conditionalFormatting>
  <conditionalFormatting sqref="G9:G41">
    <cfRule type="cellIs" dxfId="3" priority="7" operator="equal">
      <formula>0</formula>
    </cfRule>
  </conditionalFormatting>
  <conditionalFormatting sqref="G56">
    <cfRule type="cellIs" dxfId="2" priority="3" operator="equal">
      <formula>0</formula>
    </cfRule>
  </conditionalFormatting>
  <conditionalFormatting sqref="G58:G70">
    <cfRule type="cellIs" dxfId="1" priority="2" operator="equal">
      <formula>0</formula>
    </cfRule>
  </conditionalFormatting>
  <conditionalFormatting sqref="G133:G159 G161:G179">
    <cfRule type="cellIs" dxfId="0" priority="1" operator="equal">
      <formula>0</formula>
    </cfRule>
  </conditionalFormatting>
  <hyperlinks>
    <hyperlink ref="K98" r:id="rId1" display="https://v371.ecoquery.ecoinvent.org/Details/UPR/d656253f-8afd-4902-87f8-53eeab3e327e/8b738ea0-f89e-4627-8679-433616064e82" xr:uid="{00000000-0004-0000-1000-000000000000}"/>
    <hyperlink ref="K123" r:id="rId2" display="Vergleich der durchschnittlichen Emissionen einzelner Verkehrsmittel im Personenverkehr | Umweltbundesamt" xr:uid="{00000000-0004-0000-1000-000001000000}"/>
    <hyperlink ref="K140" r:id="rId3" display="DEFRA 2023, WTT-pass vehs &amp; travel-land, WTT-rail, Light rain and tram" xr:uid="{00000000-0004-0000-1000-000002000000}"/>
    <hyperlink ref="I60" r:id="rId4" xr:uid="{F6FFD874-FACA-44F9-A752-5BEB44931CFB}"/>
    <hyperlink ref="J77" r:id="rId5" display="https://www.umweltbundesamt.de/sites/default/files/medien/5750/publikationen/2021-05-06_cc_35-2021_oekobilanzen_windenergie_photovoltaik.pdf" xr:uid="{247E96D7-E170-4D36-A0D8-D042214D9281}"/>
    <hyperlink ref="H11" r:id="rId6" display="UBA 2023" xr:uid="{3FD246B2-7A51-4731-8FCB-0BCCCA2A4A09}"/>
    <hyperlink ref="J11" r:id="rId7" display="UBA 2023" xr:uid="{417D448A-88AA-42ED-8A6F-175AA19D7363}"/>
    <hyperlink ref="I55" r:id="rId8" location="/details/c6fb47f4-dafa-4aea-b009-1dbf9ca1d8ca" xr:uid="{799F3F66-11FB-4ABF-A8C9-9DD05D245C7F}"/>
    <hyperlink ref="J55" r:id="rId9" xr:uid="{4D5C38AF-9192-46FD-95DF-AEE1A682F3BC}"/>
    <hyperlink ref="J159" r:id="rId10" display="https://www.umweltbundesamt.de/bild/vergleich-der-durchschnittlichen-emissionen-0" xr:uid="{42E7FD61-013D-4775-B9C4-B6C2FCD4A4CE}"/>
    <hyperlink ref="H23" r:id="rId11" display="Ökologische Bewertung von Verkehrsdaten" xr:uid="{E95E6FBE-57CA-43C7-AC5F-F26A88DE2623}"/>
    <hyperlink ref="J23" r:id="rId12" display="Ökologische Bewertung von Verkehrsdaten" xr:uid="{74576569-2FDA-4595-B66E-57D08631824C}"/>
    <hyperlink ref="J152" r:id="rId13" display="https://www.umweltbundesamt.de/sites/default/files/medien/5750/publikationen/2021_fb_umweltfreundlich_mobil_bf.pdf" xr:uid="{FB046483-8E08-46E0-A285-127B810D4EDF}"/>
    <hyperlink ref="J161" r:id="rId14" xr:uid="{D537C2A9-D255-4AB0-A620-B02104522634}"/>
    <hyperlink ref="J81" r:id="rId15" xr:uid="{DC4FA9B5-8426-4660-B44B-A076EA54EE8E}"/>
    <hyperlink ref="H128" r:id="rId16" xr:uid="{26DD1338-8F45-4015-BA16-498C6EE595EA}"/>
    <hyperlink ref="J56" r:id="rId17" location="lizenz" xr:uid="{02B88D72-FCCD-47F8-B696-A40D5BAF1B69}"/>
  </hyperlinks>
  <pageMargins left="0.7" right="0.7" top="0.78740157500000008" bottom="0.78740157500000008" header="0.3" footer="0.3"/>
  <pageSetup paperSize="9" orientation="portrait" r:id="rId18"/>
  <ignoredErrors>
    <ignoredError sqref="G57:G58" calculatedColumn="1"/>
  </ignoredErrors>
  <drawing r:id="rId19"/>
  <tableParts count="1">
    <tablePart r:id="rId20"/>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3"/>
  <dimension ref="A2:K43"/>
  <sheetViews>
    <sheetView showGridLines="0" zoomScale="80" zoomScaleNormal="80" workbookViewId="0">
      <selection activeCell="B12" sqref="B12"/>
    </sheetView>
  </sheetViews>
  <sheetFormatPr baseColWidth="10" defaultColWidth="10.7109375" defaultRowHeight="15"/>
  <cols>
    <col min="1" max="1" width="10.7109375" style="50"/>
    <col min="2" max="2" width="189.28515625" style="50" bestFit="1" customWidth="1"/>
    <col min="3" max="3" width="64.5703125" style="50" customWidth="1"/>
    <col min="4" max="4" width="89.42578125" style="50" customWidth="1"/>
    <col min="5" max="16384" width="10.7109375" style="50"/>
  </cols>
  <sheetData>
    <row r="2" spans="1:11" ht="16.350000000000001" customHeight="1">
      <c r="B2" s="525" t="s">
        <v>265</v>
      </c>
      <c r="C2" s="51"/>
      <c r="D2" s="51"/>
      <c r="E2" s="51"/>
      <c r="F2" s="51"/>
      <c r="G2" s="51"/>
      <c r="H2" s="51"/>
      <c r="I2" s="51"/>
      <c r="J2" s="51"/>
      <c r="K2" s="52"/>
    </row>
    <row r="3" spans="1:11" ht="14.65" customHeight="1">
      <c r="B3" s="526"/>
      <c r="C3" s="53"/>
      <c r="D3" s="53"/>
      <c r="E3" s="53"/>
      <c r="F3" s="53"/>
      <c r="G3" s="53"/>
      <c r="H3" s="53"/>
      <c r="I3" s="53"/>
      <c r="J3" s="53"/>
      <c r="K3" s="54"/>
    </row>
    <row r="4" spans="1:11" ht="14.65" customHeight="1">
      <c r="B4" s="527"/>
      <c r="C4" s="55"/>
      <c r="D4" s="55"/>
      <c r="E4" s="55"/>
      <c r="F4" s="55"/>
      <c r="G4" s="55"/>
      <c r="H4" s="55"/>
      <c r="I4" s="55"/>
      <c r="J4" s="55"/>
      <c r="K4" s="56"/>
    </row>
    <row r="7" spans="1:11" ht="26.25" customHeight="1">
      <c r="A7" s="57" t="s">
        <v>266</v>
      </c>
      <c r="B7" s="50" t="s">
        <v>267</v>
      </c>
    </row>
    <row r="8" spans="1:11">
      <c r="A8" s="57" t="s">
        <v>268</v>
      </c>
    </row>
    <row r="9" spans="1:11">
      <c r="A9" s="57" t="s">
        <v>269</v>
      </c>
      <c r="C9" s="63"/>
      <c r="D9"/>
    </row>
    <row r="10" spans="1:11">
      <c r="A10" s="57" t="s">
        <v>270</v>
      </c>
      <c r="C10" s="63"/>
      <c r="D10" s="64"/>
    </row>
    <row r="11" spans="1:11">
      <c r="A11" s="57" t="s">
        <v>271</v>
      </c>
      <c r="C11" s="63"/>
      <c r="D11" s="65"/>
    </row>
    <row r="12" spans="1:11">
      <c r="A12" s="57" t="s">
        <v>367</v>
      </c>
      <c r="B12" s="60"/>
      <c r="C12" s="63"/>
      <c r="D12"/>
    </row>
    <row r="13" spans="1:11">
      <c r="A13" s="57" t="s">
        <v>272</v>
      </c>
      <c r="B13" s="60"/>
      <c r="C13" s="63"/>
      <c r="D13"/>
    </row>
    <row r="14" spans="1:11">
      <c r="A14" s="57" t="s">
        <v>368</v>
      </c>
      <c r="C14" s="63"/>
      <c r="D14"/>
    </row>
    <row r="15" spans="1:11">
      <c r="A15" s="57" t="s">
        <v>369</v>
      </c>
      <c r="B15" s="60"/>
      <c r="C15" s="63"/>
      <c r="D15"/>
    </row>
    <row r="16" spans="1:11">
      <c r="A16" s="57" t="s">
        <v>273</v>
      </c>
    </row>
    <row r="17" spans="1:2">
      <c r="A17" s="57" t="s">
        <v>273</v>
      </c>
    </row>
    <row r="18" spans="1:2">
      <c r="A18" s="57"/>
      <c r="B18" s="63"/>
    </row>
    <row r="19" spans="1:2">
      <c r="A19" s="57"/>
    </row>
    <row r="20" spans="1:2" ht="13.9" customHeight="1">
      <c r="A20" s="57"/>
    </row>
    <row r="21" spans="1:2" ht="27.6" customHeight="1">
      <c r="A21" s="57"/>
    </row>
    <row r="22" spans="1:2" ht="21.75" customHeight="1"/>
    <row r="23" spans="1:2" ht="30" customHeight="1"/>
    <row r="43" spans="1:1">
      <c r="A43" s="58"/>
    </row>
  </sheetData>
  <mergeCells count="1">
    <mergeCell ref="B2:B4"/>
  </mergeCells>
  <pageMargins left="0.7" right="0.7" top="0.78740157500000008" bottom="0.78740157500000008" header="0.3" footer="0.3"/>
  <pageSetup paperSize="9" orientation="portrait"/>
  <ignoredErrors>
    <ignoredError sqref="A14: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sheetPr>
  <dimension ref="B2:D33"/>
  <sheetViews>
    <sheetView showGridLines="0" workbookViewId="0">
      <pane ySplit="5" topLeftCell="A6" activePane="bottomLeft" state="frozen"/>
      <selection activeCell="L5" sqref="L5"/>
      <selection pane="bottomLeft" activeCell="B21" sqref="B21:D26"/>
    </sheetView>
  </sheetViews>
  <sheetFormatPr baseColWidth="10" defaultColWidth="11.5703125" defaultRowHeight="15"/>
  <cols>
    <col min="2" max="2" width="30.7109375" customWidth="1"/>
    <col min="3" max="3" width="16.28515625" customWidth="1"/>
    <col min="4" max="4" width="47.28515625" customWidth="1"/>
    <col min="5" max="6" width="16" customWidth="1"/>
  </cols>
  <sheetData>
    <row r="2" spans="2:4" ht="21">
      <c r="B2" s="8" t="s">
        <v>11</v>
      </c>
    </row>
    <row r="3" spans="2:4" ht="3" customHeight="1"/>
    <row r="5" spans="2:4" ht="3" customHeight="1"/>
    <row r="7" spans="2:4" ht="18.75">
      <c r="B7" s="479" t="s">
        <v>12</v>
      </c>
      <c r="C7" s="480"/>
      <c r="D7" s="480"/>
    </row>
    <row r="8" spans="2:4">
      <c r="B8" s="9" t="s">
        <v>464</v>
      </c>
      <c r="C8" s="312"/>
      <c r="D8" s="313"/>
    </row>
    <row r="9" spans="2:4" ht="19.149999999999999" customHeight="1">
      <c r="B9" s="9" t="s">
        <v>13</v>
      </c>
      <c r="C9" s="312"/>
      <c r="D9" s="313"/>
    </row>
    <row r="10" spans="2:4" ht="19.5" customHeight="1">
      <c r="B10" s="9" t="s">
        <v>14</v>
      </c>
      <c r="C10" s="310"/>
      <c r="D10" s="311"/>
    </row>
    <row r="12" spans="2:4" ht="18.75">
      <c r="B12" s="490" t="s">
        <v>15</v>
      </c>
      <c r="C12" s="491"/>
      <c r="D12" s="183" t="s">
        <v>409</v>
      </c>
    </row>
    <row r="13" spans="2:4">
      <c r="B13" s="9" t="s">
        <v>16</v>
      </c>
      <c r="C13" s="11"/>
      <c r="D13" s="10"/>
    </row>
    <row r="14" spans="2:4">
      <c r="B14" s="9" t="s">
        <v>17</v>
      </c>
      <c r="C14" s="11"/>
      <c r="D14" s="10"/>
    </row>
    <row r="15" spans="2:4" ht="30">
      <c r="B15" s="9" t="s">
        <v>18</v>
      </c>
      <c r="C15" s="12"/>
      <c r="D15" s="10"/>
    </row>
    <row r="16" spans="2:4">
      <c r="B16" s="9" t="s">
        <v>19</v>
      </c>
      <c r="C16" s="12"/>
      <c r="D16" s="10"/>
    </row>
    <row r="17" spans="2:4" ht="17.25">
      <c r="B17" s="9" t="s">
        <v>406</v>
      </c>
      <c r="C17" s="12"/>
      <c r="D17" s="10"/>
    </row>
    <row r="18" spans="2:4" ht="22.5" customHeight="1"/>
    <row r="19" spans="2:4" ht="19.149999999999999" customHeight="1">
      <c r="B19" s="493" t="s">
        <v>20</v>
      </c>
      <c r="C19" s="494"/>
      <c r="D19" s="494"/>
    </row>
    <row r="20" spans="2:4" ht="14.65" customHeight="1" thickBot="1">
      <c r="B20" s="492" t="s">
        <v>21</v>
      </c>
      <c r="C20" s="492"/>
    </row>
    <row r="21" spans="2:4" ht="14.65" customHeight="1">
      <c r="B21" s="481"/>
      <c r="C21" s="482"/>
      <c r="D21" s="483"/>
    </row>
    <row r="22" spans="2:4" ht="14.65" customHeight="1">
      <c r="B22" s="484"/>
      <c r="C22" s="485"/>
      <c r="D22" s="486"/>
    </row>
    <row r="23" spans="2:4" ht="14.65" customHeight="1">
      <c r="B23" s="484"/>
      <c r="C23" s="485"/>
      <c r="D23" s="486"/>
    </row>
    <row r="24" spans="2:4" ht="14.65" customHeight="1">
      <c r="B24" s="484"/>
      <c r="C24" s="485"/>
      <c r="D24" s="486"/>
    </row>
    <row r="25" spans="2:4" ht="14.65" customHeight="1">
      <c r="B25" s="484"/>
      <c r="C25" s="485"/>
      <c r="D25" s="486"/>
    </row>
    <row r="26" spans="2:4" ht="127.5" customHeight="1" thickBot="1">
      <c r="B26" s="487"/>
      <c r="C26" s="488"/>
      <c r="D26" s="489"/>
    </row>
    <row r="27" spans="2:4" ht="14.65" customHeight="1" thickBot="1">
      <c r="B27" s="13" t="s">
        <v>22</v>
      </c>
      <c r="C27" s="14"/>
    </row>
    <row r="28" spans="2:4" ht="14.65" customHeight="1">
      <c r="B28" s="481"/>
      <c r="C28" s="482"/>
      <c r="D28" s="483"/>
    </row>
    <row r="29" spans="2:4" ht="15" customHeight="1">
      <c r="B29" s="484"/>
      <c r="C29" s="485"/>
      <c r="D29" s="486"/>
    </row>
    <row r="30" spans="2:4">
      <c r="B30" s="484"/>
      <c r="C30" s="485"/>
      <c r="D30" s="486"/>
    </row>
    <row r="31" spans="2:4">
      <c r="B31" s="484"/>
      <c r="C31" s="485"/>
      <c r="D31" s="486"/>
    </row>
    <row r="32" spans="2:4">
      <c r="B32" s="484"/>
      <c r="C32" s="485"/>
      <c r="D32" s="486"/>
    </row>
    <row r="33" spans="2:4" ht="15.75" thickBot="1">
      <c r="B33" s="487"/>
      <c r="C33" s="488"/>
      <c r="D33" s="489"/>
    </row>
  </sheetData>
  <sheetProtection algorithmName="SHA-512" hashValue="mJUUa/ynctNK6qyxhkjN9eg2zRS/x8BnCjuPQRAQeKyLY/InkJgks0fS3Q8jGrsSgXJFqwz3HKuLk4FYEaoY/g==" saltValue="ooGLrVR4p3o4AW+g4+ftGg==" spinCount="100000" sheet="1" insertRows="0" deleteRows="0" sort="0"/>
  <mergeCells count="6">
    <mergeCell ref="B7:D7"/>
    <mergeCell ref="B28:D33"/>
    <mergeCell ref="B12:C12"/>
    <mergeCell ref="B20:C20"/>
    <mergeCell ref="B19:D19"/>
    <mergeCell ref="B21:D26"/>
  </mergeCells>
  <pageMargins left="0.7" right="0.7" top="0.78740157500000008" bottom="0.78740157500000008"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theme="9"/>
  </sheetPr>
  <dimension ref="A1:U123"/>
  <sheetViews>
    <sheetView showGridLines="0" zoomScale="90" zoomScaleNormal="90" workbookViewId="0">
      <selection activeCell="H18" sqref="H18"/>
    </sheetView>
  </sheetViews>
  <sheetFormatPr baseColWidth="10" defaultColWidth="11.42578125" defaultRowHeight="15"/>
  <cols>
    <col min="1" max="1" width="22.7109375" style="15" customWidth="1"/>
    <col min="2" max="2" width="30.7109375" style="15" customWidth="1"/>
    <col min="3" max="3" width="17.7109375" style="15" customWidth="1"/>
    <col min="4" max="4" width="39.7109375" style="24" customWidth="1"/>
    <col min="5" max="5" width="16.7109375" style="15" customWidth="1"/>
    <col min="6" max="6" width="14.28515625" style="15" customWidth="1"/>
    <col min="7" max="7" width="12.7109375" style="15" customWidth="1"/>
    <col min="8" max="8" width="66.7109375" style="15" customWidth="1"/>
    <col min="9" max="9" width="32.7109375" style="15" customWidth="1"/>
    <col min="10" max="10" width="15.7109375" style="231" customWidth="1"/>
    <col min="11" max="12" width="14.7109375" style="15" customWidth="1"/>
    <col min="13" max="13" width="14" style="15" hidden="1" customWidth="1"/>
    <col min="14" max="14" width="12.28515625" style="15" hidden="1" customWidth="1"/>
    <col min="15" max="19" width="14.42578125" style="15" customWidth="1"/>
    <col min="20" max="20" width="7.28515625" style="15" customWidth="1"/>
    <col min="21" max="21" width="8.28515625" style="15" customWidth="1"/>
    <col min="22" max="16384" width="11.42578125" style="15"/>
  </cols>
  <sheetData>
    <row r="1" spans="1:21" customFormat="1" ht="21" customHeight="1">
      <c r="C1" s="70"/>
      <c r="D1" s="79"/>
      <c r="G1" s="72"/>
      <c r="J1" s="231"/>
    </row>
    <row r="2" spans="1:21" customFormat="1" ht="21" customHeight="1">
      <c r="A2" s="8" t="s">
        <v>23</v>
      </c>
      <c r="C2" s="71"/>
      <c r="D2" s="79"/>
      <c r="G2" s="72"/>
      <c r="J2" s="231"/>
      <c r="M2" s="495"/>
      <c r="N2" s="495"/>
      <c r="O2" s="495"/>
      <c r="P2" s="495"/>
      <c r="Q2" s="495"/>
      <c r="R2" s="495"/>
      <c r="S2" s="495"/>
      <c r="T2" s="495"/>
      <c r="U2" s="495"/>
    </row>
    <row r="3" spans="1:21" customFormat="1" ht="21" customHeight="1">
      <c r="D3" s="77"/>
      <c r="J3" s="231"/>
    </row>
    <row r="4" spans="1:21" customFormat="1" ht="60" customHeight="1">
      <c r="A4" s="184" t="s">
        <v>24</v>
      </c>
      <c r="B4" s="185" t="s">
        <v>402</v>
      </c>
      <c r="C4" s="186" t="s">
        <v>25</v>
      </c>
      <c r="D4" s="187" t="s">
        <v>26</v>
      </c>
      <c r="E4" s="188" t="s">
        <v>27</v>
      </c>
      <c r="F4" s="189" t="s">
        <v>28</v>
      </c>
      <c r="G4" s="190" t="s">
        <v>401</v>
      </c>
      <c r="H4" s="191" t="s">
        <v>29</v>
      </c>
      <c r="I4" s="191" t="s">
        <v>30</v>
      </c>
      <c r="J4" s="232" t="s">
        <v>399</v>
      </c>
      <c r="K4" s="233" t="s">
        <v>390</v>
      </c>
      <c r="L4" s="234" t="s">
        <v>392</v>
      </c>
      <c r="M4" s="75" t="s">
        <v>398</v>
      </c>
      <c r="N4" s="234" t="s">
        <v>129</v>
      </c>
    </row>
    <row r="5" spans="1:21" ht="14.1" customHeight="1">
      <c r="A5" s="195"/>
      <c r="B5" s="196"/>
      <c r="C5" s="16"/>
      <c r="D5" s="26"/>
      <c r="E5" s="358"/>
      <c r="F5" s="197" t="str">
        <f>IFERROR(VLOOKUP(Dateneingabe_Emissionsquellen[[#This Row],[Emissionsquelle
(Dropdown)]],Emissionsfaktoren!$B:$G,2,FALSE),"")</f>
        <v/>
      </c>
      <c r="G5" s="365"/>
      <c r="H5" s="16"/>
      <c r="I5" s="16"/>
      <c r="J5" s="407" t="str">
        <f>IFERROR(VLOOKUP(Dateneingabe_Emissionsquellen[[#This Row],[Emissionsquelle
(Dropdown)]],Emissionsfaktoren!$B:$G,3,FALSE),"")</f>
        <v/>
      </c>
      <c r="K5" s="408" t="str">
        <f>IFERROR(Dateneingabe_Emissionsquellen[[#This Row],[Menge]]*Dateneingabe_Emissionsquellen[[#This Row],[Emissionsfaktor '[in t CO2e/Einheit'] Scope 1]]*VLOOKUP(Dateneingabe_Emissionsquellen[[#This Row],[Datenqulität
(Dropdown)]],Datenqualität[#All], 2,FALSE),"")</f>
        <v/>
      </c>
      <c r="L5" s="410" t="str">
        <f>IFERROR(Dateneingabe_Emissionsquellen[[#This Row],[Menge]]*Dateneingabe_Emissionsquellen[[#This Row],[Emissionsfaktor '[in t CO2e/Einheit'] Scope 3]]*VLOOKUP(Dateneingabe_Emissionsquellen[[#This Row],[Datenqulität
(Dropdown)]],Datenqualität[#All], 2,FALSE),"")</f>
        <v/>
      </c>
      <c r="M5" s="25" t="str">
        <f>IFERROR(VLOOKUP(Dateneingabe_Emissionsquellen[[#This Row],[Emissionsquelle
(Dropdown)]],Emissionsfaktoren!$B:$G,5,FALSE),"")</f>
        <v/>
      </c>
      <c r="N5" s="15">
        <f>SUM(Dateneingabe_Emissionsquellen[[#This Row],[Berechnung Emissionen '[in t CO2e'] Scope 1]:[Berechnung Emissionen '[in t CO2e'] Scope 3]])</f>
        <v>0</v>
      </c>
    </row>
    <row r="6" spans="1:21" ht="14.1" customHeight="1">
      <c r="A6" s="195"/>
      <c r="B6" s="196"/>
      <c r="C6" s="16"/>
      <c r="D6" s="26"/>
      <c r="E6" s="358"/>
      <c r="F6" s="197" t="str">
        <f>IFERROR(VLOOKUP(Dateneingabe_Emissionsquellen[[#This Row],[Emissionsquelle
(Dropdown)]],Emissionsfaktoren!$B:$G,2,FALSE),"")</f>
        <v/>
      </c>
      <c r="G6" s="365"/>
      <c r="H6" s="16"/>
      <c r="I6" s="16"/>
      <c r="J6" s="407" t="str">
        <f>IFERROR(VLOOKUP(Dateneingabe_Emissionsquellen[[#This Row],[Emissionsquelle
(Dropdown)]],Emissionsfaktoren!$B:$G,3,FALSE),"")</f>
        <v/>
      </c>
      <c r="K6" s="408" t="str">
        <f>IFERROR(Dateneingabe_Emissionsquellen[[#This Row],[Menge]]*Dateneingabe_Emissionsquellen[[#This Row],[Emissionsfaktor '[in t CO2e/Einheit'] Scope 1]]*VLOOKUP(Dateneingabe_Emissionsquellen[[#This Row],[Datenqulität
(Dropdown)]],Datenqualität[#All], 2,FALSE),"")</f>
        <v/>
      </c>
      <c r="L6" s="410" t="str">
        <f>IFERROR(Dateneingabe_Emissionsquellen[[#This Row],[Menge]]*Dateneingabe_Emissionsquellen[[#This Row],[Emissionsfaktor '[in t CO2e/Einheit'] Scope 3]]*VLOOKUP(Dateneingabe_Emissionsquellen[[#This Row],[Datenqulität
(Dropdown)]],Datenqualität[#All], 2,FALSE),"")</f>
        <v/>
      </c>
      <c r="M6" s="25" t="str">
        <f>IFERROR(VLOOKUP(Dateneingabe_Emissionsquellen[[#This Row],[Emissionsquelle
(Dropdown)]],Emissionsfaktoren!$B:$G,5,FALSE),"")</f>
        <v/>
      </c>
      <c r="N6" s="15">
        <f>SUM(Dateneingabe_Emissionsquellen[[#This Row],[Berechnung Emissionen '[in t CO2e'] Scope 1]:[Berechnung Emissionen '[in t CO2e'] Scope 3]])</f>
        <v>0</v>
      </c>
    </row>
    <row r="7" spans="1:21" ht="14.1" customHeight="1">
      <c r="A7" s="195"/>
      <c r="B7" s="196"/>
      <c r="C7" s="16"/>
      <c r="D7" s="26"/>
      <c r="E7" s="358"/>
      <c r="F7" s="197" t="str">
        <f>IFERROR(VLOOKUP(Dateneingabe_Emissionsquellen[[#This Row],[Emissionsquelle
(Dropdown)]],Emissionsfaktoren!$B:$G,2,FALSE),"")</f>
        <v/>
      </c>
      <c r="G7" s="365"/>
      <c r="H7" s="16"/>
      <c r="I7" s="16"/>
      <c r="J7" s="407" t="str">
        <f>IFERROR(VLOOKUP(Dateneingabe_Emissionsquellen[[#This Row],[Emissionsquelle
(Dropdown)]],Emissionsfaktoren!$B:$G,3,FALSE),"")</f>
        <v/>
      </c>
      <c r="K7" s="408" t="str">
        <f>IFERROR(Dateneingabe_Emissionsquellen[[#This Row],[Menge]]*Dateneingabe_Emissionsquellen[[#This Row],[Emissionsfaktor '[in t CO2e/Einheit'] Scope 1]]*VLOOKUP(Dateneingabe_Emissionsquellen[[#This Row],[Datenqulität
(Dropdown)]],Datenqualität[#All], 2,FALSE),"")</f>
        <v/>
      </c>
      <c r="L7" s="410" t="str">
        <f>IFERROR(Dateneingabe_Emissionsquellen[[#This Row],[Menge]]*Dateneingabe_Emissionsquellen[[#This Row],[Emissionsfaktor '[in t CO2e/Einheit'] Scope 3]]*VLOOKUP(Dateneingabe_Emissionsquellen[[#This Row],[Datenqulität
(Dropdown)]],Datenqualität[#All], 2,FALSE),"")</f>
        <v/>
      </c>
      <c r="M7" s="25" t="str">
        <f>IFERROR(VLOOKUP(Dateneingabe_Emissionsquellen[[#This Row],[Emissionsquelle
(Dropdown)]],Emissionsfaktoren!$B:$G,5,FALSE),"")</f>
        <v/>
      </c>
      <c r="N7" s="15">
        <f>SUM(Dateneingabe_Emissionsquellen[[#This Row],[Berechnung Emissionen '[in t CO2e'] Scope 1]:[Berechnung Emissionen '[in t CO2e'] Scope 3]])</f>
        <v>0</v>
      </c>
    </row>
    <row r="8" spans="1:21" ht="14.1" customHeight="1">
      <c r="A8" s="195"/>
      <c r="B8" s="196"/>
      <c r="C8" s="16"/>
      <c r="D8" s="26"/>
      <c r="E8" s="358"/>
      <c r="F8" s="197" t="str">
        <f>IFERROR(VLOOKUP(Dateneingabe_Emissionsquellen[[#This Row],[Emissionsquelle
(Dropdown)]],Emissionsfaktoren!$B:$G,2,FALSE),"")</f>
        <v/>
      </c>
      <c r="G8" s="365"/>
      <c r="H8" s="16"/>
      <c r="I8" s="16"/>
      <c r="J8" s="407" t="str">
        <f>IFERROR(VLOOKUP(Dateneingabe_Emissionsquellen[[#This Row],[Emissionsquelle
(Dropdown)]],Emissionsfaktoren!$B:$G,3,FALSE),"")</f>
        <v/>
      </c>
      <c r="K8" s="408" t="str">
        <f>IFERROR(Dateneingabe_Emissionsquellen[[#This Row],[Menge]]*Dateneingabe_Emissionsquellen[[#This Row],[Emissionsfaktor '[in t CO2e/Einheit'] Scope 1]]*VLOOKUP(Dateneingabe_Emissionsquellen[[#This Row],[Datenqulität
(Dropdown)]],Datenqualität[#All], 2,FALSE),"")</f>
        <v/>
      </c>
      <c r="L8" s="410" t="str">
        <f>IFERROR(Dateneingabe_Emissionsquellen[[#This Row],[Menge]]*Dateneingabe_Emissionsquellen[[#This Row],[Emissionsfaktor '[in t CO2e/Einheit'] Scope 3]]*VLOOKUP(Dateneingabe_Emissionsquellen[[#This Row],[Datenqulität
(Dropdown)]],Datenqualität[#All], 2,FALSE),"")</f>
        <v/>
      </c>
      <c r="M8" s="25" t="str">
        <f>IFERROR(VLOOKUP(Dateneingabe_Emissionsquellen[[#This Row],[Emissionsquelle
(Dropdown)]],Emissionsfaktoren!$B:$G,5,FALSE),"")</f>
        <v/>
      </c>
      <c r="N8" s="15">
        <f>SUM(Dateneingabe_Emissionsquellen[[#This Row],[Berechnung Emissionen '[in t CO2e'] Scope 1]:[Berechnung Emissionen '[in t CO2e'] Scope 3]])</f>
        <v>0</v>
      </c>
    </row>
    <row r="9" spans="1:21" ht="14.1" customHeight="1">
      <c r="A9" s="195"/>
      <c r="B9" s="196"/>
      <c r="C9" s="16"/>
      <c r="D9" s="26"/>
      <c r="E9" s="358"/>
      <c r="F9" s="197" t="str">
        <f>IFERROR(VLOOKUP(Dateneingabe_Emissionsquellen[[#This Row],[Emissionsquelle
(Dropdown)]],Emissionsfaktoren!$B:$G,2,FALSE),"")</f>
        <v/>
      </c>
      <c r="G9" s="365"/>
      <c r="H9" s="16"/>
      <c r="I9" s="16"/>
      <c r="J9" s="407" t="str">
        <f>IFERROR(VLOOKUP(Dateneingabe_Emissionsquellen[[#This Row],[Emissionsquelle
(Dropdown)]],Emissionsfaktoren!$B:$G,3,FALSE),"")</f>
        <v/>
      </c>
      <c r="K9" s="408" t="str">
        <f>IFERROR(Dateneingabe_Emissionsquellen[[#This Row],[Menge]]*Dateneingabe_Emissionsquellen[[#This Row],[Emissionsfaktor '[in t CO2e/Einheit'] Scope 1]]*VLOOKUP(Dateneingabe_Emissionsquellen[[#This Row],[Datenqulität
(Dropdown)]],Datenqualität[#All], 2,FALSE),"")</f>
        <v/>
      </c>
      <c r="L9" s="410" t="str">
        <f>IFERROR(Dateneingabe_Emissionsquellen[[#This Row],[Menge]]*Dateneingabe_Emissionsquellen[[#This Row],[Emissionsfaktor '[in t CO2e/Einheit'] Scope 3]]*VLOOKUP(Dateneingabe_Emissionsquellen[[#This Row],[Datenqulität
(Dropdown)]],Datenqualität[#All], 2,FALSE),"")</f>
        <v/>
      </c>
      <c r="M9" s="25" t="str">
        <f>IFERROR(VLOOKUP(Dateneingabe_Emissionsquellen[[#This Row],[Emissionsquelle
(Dropdown)]],Emissionsfaktoren!$B:$G,5,FALSE),"")</f>
        <v/>
      </c>
      <c r="N9" s="15">
        <f>SUM(Dateneingabe_Emissionsquellen[[#This Row],[Berechnung Emissionen '[in t CO2e'] Scope 1]:[Berechnung Emissionen '[in t CO2e'] Scope 3]])</f>
        <v>0</v>
      </c>
    </row>
    <row r="10" spans="1:21" ht="14.1" customHeight="1">
      <c r="A10" s="195"/>
      <c r="B10" s="196"/>
      <c r="C10" s="16"/>
      <c r="D10" s="26"/>
      <c r="E10" s="358"/>
      <c r="F10" s="197" t="str">
        <f>IFERROR(VLOOKUP(Dateneingabe_Emissionsquellen[[#This Row],[Emissionsquelle
(Dropdown)]],Emissionsfaktoren!$B:$G,2,FALSE),"")</f>
        <v/>
      </c>
      <c r="G10" s="365"/>
      <c r="H10" s="16"/>
      <c r="I10" s="16"/>
      <c r="J10" s="407" t="str">
        <f>IFERROR(VLOOKUP(Dateneingabe_Emissionsquellen[[#This Row],[Emissionsquelle
(Dropdown)]],Emissionsfaktoren!$B:$G,3,FALSE),"")</f>
        <v/>
      </c>
      <c r="K10" s="408" t="str">
        <f>IFERROR(Dateneingabe_Emissionsquellen[[#This Row],[Menge]]*Dateneingabe_Emissionsquellen[[#This Row],[Emissionsfaktor '[in t CO2e/Einheit'] Scope 1]]*VLOOKUP(Dateneingabe_Emissionsquellen[[#This Row],[Datenqulität
(Dropdown)]],Datenqualität[#All], 2,FALSE),"")</f>
        <v/>
      </c>
      <c r="L10" s="410" t="str">
        <f>IFERROR(Dateneingabe_Emissionsquellen[[#This Row],[Menge]]*Dateneingabe_Emissionsquellen[[#This Row],[Emissionsfaktor '[in t CO2e/Einheit'] Scope 3]]*VLOOKUP(Dateneingabe_Emissionsquellen[[#This Row],[Datenqulität
(Dropdown)]],Datenqualität[#All], 2,FALSE),"")</f>
        <v/>
      </c>
      <c r="M10" s="25" t="str">
        <f>IFERROR(VLOOKUP(Dateneingabe_Emissionsquellen[[#This Row],[Emissionsquelle
(Dropdown)]],Emissionsfaktoren!$B:$G,5,FALSE),"")</f>
        <v/>
      </c>
      <c r="N10" s="15">
        <f>SUM(Dateneingabe_Emissionsquellen[[#This Row],[Berechnung Emissionen '[in t CO2e'] Scope 1]:[Berechnung Emissionen '[in t CO2e'] Scope 3]])</f>
        <v>0</v>
      </c>
    </row>
    <row r="11" spans="1:21" ht="14.1" customHeight="1">
      <c r="A11" s="195"/>
      <c r="B11" s="196"/>
      <c r="C11" s="16"/>
      <c r="D11" s="26"/>
      <c r="E11" s="358"/>
      <c r="F11" s="197" t="str">
        <f>IFERROR(VLOOKUP(Dateneingabe_Emissionsquellen[[#This Row],[Emissionsquelle
(Dropdown)]],Emissionsfaktoren!$B:$G,2,FALSE),"")</f>
        <v/>
      </c>
      <c r="G11" s="365"/>
      <c r="H11" s="16"/>
      <c r="I11" s="16"/>
      <c r="J11" s="407" t="str">
        <f>IFERROR(VLOOKUP(Dateneingabe_Emissionsquellen[[#This Row],[Emissionsquelle
(Dropdown)]],Emissionsfaktoren!$B:$G,3,FALSE),"")</f>
        <v/>
      </c>
      <c r="K11" s="408" t="str">
        <f>IFERROR(Dateneingabe_Emissionsquellen[[#This Row],[Menge]]*Dateneingabe_Emissionsquellen[[#This Row],[Emissionsfaktor '[in t CO2e/Einheit'] Scope 1]]*VLOOKUP(Dateneingabe_Emissionsquellen[[#This Row],[Datenqulität
(Dropdown)]],Datenqualität[#All], 2,FALSE),"")</f>
        <v/>
      </c>
      <c r="L11" s="410" t="str">
        <f>IFERROR(Dateneingabe_Emissionsquellen[[#This Row],[Menge]]*Dateneingabe_Emissionsquellen[[#This Row],[Emissionsfaktor '[in t CO2e/Einheit'] Scope 3]]*VLOOKUP(Dateneingabe_Emissionsquellen[[#This Row],[Datenqulität
(Dropdown)]],Datenqualität[#All], 2,FALSE),"")</f>
        <v/>
      </c>
      <c r="M11" s="25" t="str">
        <f>IFERROR(VLOOKUP(Dateneingabe_Emissionsquellen[[#This Row],[Emissionsquelle
(Dropdown)]],Emissionsfaktoren!$B:$G,5,FALSE),"")</f>
        <v/>
      </c>
      <c r="N11" s="15">
        <f>SUM(Dateneingabe_Emissionsquellen[[#This Row],[Berechnung Emissionen '[in t CO2e'] Scope 1]:[Berechnung Emissionen '[in t CO2e'] Scope 3]])</f>
        <v>0</v>
      </c>
    </row>
    <row r="12" spans="1:21" ht="14.1" customHeight="1">
      <c r="A12" s="195"/>
      <c r="B12" s="196"/>
      <c r="C12" s="16"/>
      <c r="D12" s="26"/>
      <c r="E12" s="358"/>
      <c r="F12" s="197" t="str">
        <f>IFERROR(VLOOKUP(Dateneingabe_Emissionsquellen[[#This Row],[Emissionsquelle
(Dropdown)]],Emissionsfaktoren!$B:$G,2,FALSE),"")</f>
        <v/>
      </c>
      <c r="G12" s="366"/>
      <c r="H12" s="16"/>
      <c r="I12" s="16"/>
      <c r="J12" s="407" t="str">
        <f>IFERROR(VLOOKUP(Dateneingabe_Emissionsquellen[[#This Row],[Emissionsquelle
(Dropdown)]],Emissionsfaktoren!$B:$G,3,FALSE),"")</f>
        <v/>
      </c>
      <c r="K12" s="408" t="str">
        <f>IFERROR(Dateneingabe_Emissionsquellen[[#This Row],[Menge]]*Dateneingabe_Emissionsquellen[[#This Row],[Emissionsfaktor '[in t CO2e/Einheit'] Scope 1]]*VLOOKUP(Dateneingabe_Emissionsquellen[[#This Row],[Datenqulität
(Dropdown)]],Datenqualität[#All], 2,FALSE),"")</f>
        <v/>
      </c>
      <c r="L12" s="410" t="str">
        <f>IFERROR(Dateneingabe_Emissionsquellen[[#This Row],[Menge]]*Dateneingabe_Emissionsquellen[[#This Row],[Emissionsfaktor '[in t CO2e/Einheit'] Scope 3]]*VLOOKUP(Dateneingabe_Emissionsquellen[[#This Row],[Datenqulität
(Dropdown)]],Datenqualität[#All], 2,FALSE),"")</f>
        <v/>
      </c>
      <c r="M12" s="25" t="str">
        <f>IFERROR(VLOOKUP(Dateneingabe_Emissionsquellen[[#This Row],[Emissionsquelle
(Dropdown)]],Emissionsfaktoren!$B:$G,5,FALSE),"")</f>
        <v/>
      </c>
      <c r="N12" s="15">
        <f>SUM(Dateneingabe_Emissionsquellen[[#This Row],[Berechnung Emissionen '[in t CO2e'] Scope 1]:[Berechnung Emissionen '[in t CO2e'] Scope 3]])</f>
        <v>0</v>
      </c>
    </row>
    <row r="13" spans="1:21" ht="14.1" customHeight="1">
      <c r="A13" s="195"/>
      <c r="B13" s="196"/>
      <c r="C13" s="16"/>
      <c r="D13" s="26"/>
      <c r="E13" s="358"/>
      <c r="F13" s="197" t="str">
        <f>IFERROR(VLOOKUP(Dateneingabe_Emissionsquellen[[#This Row],[Emissionsquelle
(Dropdown)]],Emissionsfaktoren!$B:$G,2,FALSE),"")</f>
        <v/>
      </c>
      <c r="G13" s="365"/>
      <c r="H13" s="16"/>
      <c r="I13" s="16"/>
      <c r="J13" s="407" t="str">
        <f>IFERROR(VLOOKUP(Dateneingabe_Emissionsquellen[[#This Row],[Emissionsquelle
(Dropdown)]],Emissionsfaktoren!$B:$G,3,FALSE),"")</f>
        <v/>
      </c>
      <c r="K13" s="408" t="str">
        <f>IFERROR(Dateneingabe_Emissionsquellen[[#This Row],[Menge]]*Dateneingabe_Emissionsquellen[[#This Row],[Emissionsfaktor '[in t CO2e/Einheit'] Scope 1]]*VLOOKUP(Dateneingabe_Emissionsquellen[[#This Row],[Datenqulität
(Dropdown)]],Datenqualität[#All], 2,FALSE),"")</f>
        <v/>
      </c>
      <c r="L13" s="410" t="str">
        <f>IFERROR(Dateneingabe_Emissionsquellen[[#This Row],[Menge]]*Dateneingabe_Emissionsquellen[[#This Row],[Emissionsfaktor '[in t CO2e/Einheit'] Scope 3]]*VLOOKUP(Dateneingabe_Emissionsquellen[[#This Row],[Datenqulität
(Dropdown)]],Datenqualität[#All], 2,FALSE),"")</f>
        <v/>
      </c>
      <c r="M13" s="25" t="str">
        <f>IFERROR(VLOOKUP(Dateneingabe_Emissionsquellen[[#This Row],[Emissionsquelle
(Dropdown)]],Emissionsfaktoren!$B:$G,5,FALSE),"")</f>
        <v/>
      </c>
      <c r="N13" s="15">
        <f>SUM(Dateneingabe_Emissionsquellen[[#This Row],[Berechnung Emissionen '[in t CO2e'] Scope 1]:[Berechnung Emissionen '[in t CO2e'] Scope 3]])</f>
        <v>0</v>
      </c>
    </row>
    <row r="14" spans="1:21" ht="14.1" customHeight="1">
      <c r="A14" s="195"/>
      <c r="B14" s="196"/>
      <c r="C14" s="16"/>
      <c r="D14" s="26"/>
      <c r="E14" s="358"/>
      <c r="F14" s="197" t="str">
        <f>IFERROR(VLOOKUP(Dateneingabe_Emissionsquellen[[#This Row],[Emissionsquelle
(Dropdown)]],Emissionsfaktoren!$B:$G,2,FALSE),"")</f>
        <v/>
      </c>
      <c r="G14" s="365"/>
      <c r="H14" s="16"/>
      <c r="I14" s="16"/>
      <c r="J14" s="407" t="str">
        <f>IFERROR(VLOOKUP(Dateneingabe_Emissionsquellen[[#This Row],[Emissionsquelle
(Dropdown)]],Emissionsfaktoren!$B:$G,3,FALSE),"")</f>
        <v/>
      </c>
      <c r="K14" s="408" t="str">
        <f>IFERROR(Dateneingabe_Emissionsquellen[[#This Row],[Menge]]*Dateneingabe_Emissionsquellen[[#This Row],[Emissionsfaktor '[in t CO2e/Einheit'] Scope 1]]*VLOOKUP(Dateneingabe_Emissionsquellen[[#This Row],[Datenqulität
(Dropdown)]],Datenqualität[#All], 2,FALSE),"")</f>
        <v/>
      </c>
      <c r="L14" s="410" t="str">
        <f>IFERROR(Dateneingabe_Emissionsquellen[[#This Row],[Menge]]*Dateneingabe_Emissionsquellen[[#This Row],[Emissionsfaktor '[in t CO2e/Einheit'] Scope 3]]*VLOOKUP(Dateneingabe_Emissionsquellen[[#This Row],[Datenqulität
(Dropdown)]],Datenqualität[#All], 2,FALSE),"")</f>
        <v/>
      </c>
      <c r="M14" s="25" t="str">
        <f>IFERROR(VLOOKUP(Dateneingabe_Emissionsquellen[[#This Row],[Emissionsquelle
(Dropdown)]],Emissionsfaktoren!$B:$G,5,FALSE),"")</f>
        <v/>
      </c>
      <c r="N14" s="15">
        <f>SUM(Dateneingabe_Emissionsquellen[[#This Row],[Berechnung Emissionen '[in t CO2e'] Scope 1]:[Berechnung Emissionen '[in t CO2e'] Scope 3]])</f>
        <v>0</v>
      </c>
    </row>
    <row r="15" spans="1:21" ht="14.1" customHeight="1">
      <c r="A15" s="195"/>
      <c r="B15" s="196"/>
      <c r="C15" s="16"/>
      <c r="D15" s="26"/>
      <c r="E15" s="358"/>
      <c r="F15" s="197" t="str">
        <f>IFERROR(VLOOKUP(Dateneingabe_Emissionsquellen[[#This Row],[Emissionsquelle
(Dropdown)]],Emissionsfaktoren!$B:$G,2,FALSE),"")</f>
        <v/>
      </c>
      <c r="G15" s="365"/>
      <c r="H15" s="16"/>
      <c r="I15" s="16"/>
      <c r="J15" s="407" t="str">
        <f>IFERROR(VLOOKUP(Dateneingabe_Emissionsquellen[[#This Row],[Emissionsquelle
(Dropdown)]],Emissionsfaktoren!$B:$G,3,FALSE),"")</f>
        <v/>
      </c>
      <c r="K15" s="408" t="str">
        <f>IFERROR(Dateneingabe_Emissionsquellen[[#This Row],[Menge]]*Dateneingabe_Emissionsquellen[[#This Row],[Emissionsfaktor '[in t CO2e/Einheit'] Scope 1]]*VLOOKUP(Dateneingabe_Emissionsquellen[[#This Row],[Datenqulität
(Dropdown)]],Datenqualität[#All], 2,FALSE),"")</f>
        <v/>
      </c>
      <c r="L15" s="410" t="str">
        <f>IFERROR(Dateneingabe_Emissionsquellen[[#This Row],[Menge]]*Dateneingabe_Emissionsquellen[[#This Row],[Emissionsfaktor '[in t CO2e/Einheit'] Scope 3]]*VLOOKUP(Dateneingabe_Emissionsquellen[[#This Row],[Datenqulität
(Dropdown)]],Datenqualität[#All], 2,FALSE),"")</f>
        <v/>
      </c>
      <c r="M15" s="25" t="str">
        <f>IFERROR(VLOOKUP(Dateneingabe_Emissionsquellen[[#This Row],[Emissionsquelle
(Dropdown)]],Emissionsfaktoren!$B:$G,5,FALSE),"")</f>
        <v/>
      </c>
      <c r="N15" s="15">
        <f>SUM(Dateneingabe_Emissionsquellen[[#This Row],[Berechnung Emissionen '[in t CO2e'] Scope 1]:[Berechnung Emissionen '[in t CO2e'] Scope 3]])</f>
        <v>0</v>
      </c>
    </row>
    <row r="16" spans="1:21" ht="14.1" customHeight="1">
      <c r="A16" s="195"/>
      <c r="B16" s="196"/>
      <c r="C16" s="16"/>
      <c r="D16" s="26"/>
      <c r="E16" s="358"/>
      <c r="F16" s="197" t="str">
        <f>IFERROR(VLOOKUP(Dateneingabe_Emissionsquellen[[#This Row],[Emissionsquelle
(Dropdown)]],Emissionsfaktoren!$B:$G,2,FALSE),"")</f>
        <v/>
      </c>
      <c r="G16" s="365"/>
      <c r="H16" s="16"/>
      <c r="I16" s="16"/>
      <c r="J16" s="407" t="str">
        <f>IFERROR(VLOOKUP(Dateneingabe_Emissionsquellen[[#This Row],[Emissionsquelle
(Dropdown)]],Emissionsfaktoren!$B:$G,3,FALSE),"")</f>
        <v/>
      </c>
      <c r="K16" s="408" t="str">
        <f>IFERROR(Dateneingabe_Emissionsquellen[[#This Row],[Menge]]*Dateneingabe_Emissionsquellen[[#This Row],[Emissionsfaktor '[in t CO2e/Einheit'] Scope 1]]*VLOOKUP(Dateneingabe_Emissionsquellen[[#This Row],[Datenqulität
(Dropdown)]],Datenqualität[#All], 2,FALSE),"")</f>
        <v/>
      </c>
      <c r="L16" s="410" t="str">
        <f>IFERROR(Dateneingabe_Emissionsquellen[[#This Row],[Menge]]*Dateneingabe_Emissionsquellen[[#This Row],[Emissionsfaktor '[in t CO2e/Einheit'] Scope 3]]*VLOOKUP(Dateneingabe_Emissionsquellen[[#This Row],[Datenqulität
(Dropdown)]],Datenqualität[#All], 2,FALSE),"")</f>
        <v/>
      </c>
      <c r="M16" s="25" t="str">
        <f>IFERROR(VLOOKUP(Dateneingabe_Emissionsquellen[[#This Row],[Emissionsquelle
(Dropdown)]],Emissionsfaktoren!$B:$G,5,FALSE),"")</f>
        <v/>
      </c>
      <c r="N16" s="15">
        <f>SUM(Dateneingabe_Emissionsquellen[[#This Row],[Berechnung Emissionen '[in t CO2e'] Scope 1]:[Berechnung Emissionen '[in t CO2e'] Scope 3]])</f>
        <v>0</v>
      </c>
    </row>
    <row r="17" spans="1:14" ht="14.1" customHeight="1">
      <c r="A17" s="195"/>
      <c r="B17" s="196"/>
      <c r="C17" s="16"/>
      <c r="D17" s="26"/>
      <c r="E17" s="358"/>
      <c r="F17" s="197" t="str">
        <f>IFERROR(VLOOKUP(Dateneingabe_Emissionsquellen[[#This Row],[Emissionsquelle
(Dropdown)]],Emissionsfaktoren!$B:$G,2,FALSE),"")</f>
        <v/>
      </c>
      <c r="G17" s="365"/>
      <c r="H17" s="16"/>
      <c r="I17" s="16"/>
      <c r="J17" s="407" t="str">
        <f>IFERROR(VLOOKUP(Dateneingabe_Emissionsquellen[[#This Row],[Emissionsquelle
(Dropdown)]],Emissionsfaktoren!$B:$G,3,FALSE),"")</f>
        <v/>
      </c>
      <c r="K17" s="408" t="str">
        <f>IFERROR(Dateneingabe_Emissionsquellen[[#This Row],[Menge]]*Dateneingabe_Emissionsquellen[[#This Row],[Emissionsfaktor '[in t CO2e/Einheit'] Scope 1]]*VLOOKUP(Dateneingabe_Emissionsquellen[[#This Row],[Datenqulität
(Dropdown)]],Datenqualität[#All], 2,FALSE),"")</f>
        <v/>
      </c>
      <c r="L17" s="410" t="str">
        <f>IFERROR(Dateneingabe_Emissionsquellen[[#This Row],[Menge]]*Dateneingabe_Emissionsquellen[[#This Row],[Emissionsfaktor '[in t CO2e/Einheit'] Scope 3]]*VLOOKUP(Dateneingabe_Emissionsquellen[[#This Row],[Datenqulität
(Dropdown)]],Datenqualität[#All], 2,FALSE),"")</f>
        <v/>
      </c>
      <c r="M17" s="25" t="str">
        <f>IFERROR(VLOOKUP(Dateneingabe_Emissionsquellen[[#This Row],[Emissionsquelle
(Dropdown)]],Emissionsfaktoren!$B:$G,5,FALSE),"")</f>
        <v/>
      </c>
      <c r="N17" s="15">
        <f>SUM(Dateneingabe_Emissionsquellen[[#This Row],[Berechnung Emissionen '[in t CO2e'] Scope 1]:[Berechnung Emissionen '[in t CO2e'] Scope 3]])</f>
        <v>0</v>
      </c>
    </row>
    <row r="18" spans="1:14" ht="14.1" customHeight="1">
      <c r="A18" s="195"/>
      <c r="B18" s="196"/>
      <c r="C18" s="16"/>
      <c r="D18" s="26"/>
      <c r="E18" s="358"/>
      <c r="F18" s="197" t="str">
        <f>IFERROR(VLOOKUP(Dateneingabe_Emissionsquellen[[#This Row],[Emissionsquelle
(Dropdown)]],Emissionsfaktoren!$B:$G,2,FALSE),"")</f>
        <v/>
      </c>
      <c r="G18" s="365"/>
      <c r="H18" s="16"/>
      <c r="I18" s="16"/>
      <c r="J18" s="407" t="str">
        <f>IFERROR(VLOOKUP(Dateneingabe_Emissionsquellen[[#This Row],[Emissionsquelle
(Dropdown)]],Emissionsfaktoren!$B:$G,3,FALSE),"")</f>
        <v/>
      </c>
      <c r="K18" s="408" t="str">
        <f>IFERROR(Dateneingabe_Emissionsquellen[[#This Row],[Menge]]*Dateneingabe_Emissionsquellen[[#This Row],[Emissionsfaktor '[in t CO2e/Einheit'] Scope 1]]*VLOOKUP(Dateneingabe_Emissionsquellen[[#This Row],[Datenqulität
(Dropdown)]],Datenqualität[#All], 2,FALSE),"")</f>
        <v/>
      </c>
      <c r="L18" s="410" t="str">
        <f>IFERROR(Dateneingabe_Emissionsquellen[[#This Row],[Menge]]*Dateneingabe_Emissionsquellen[[#This Row],[Emissionsfaktor '[in t CO2e/Einheit'] Scope 3]]*VLOOKUP(Dateneingabe_Emissionsquellen[[#This Row],[Datenqulität
(Dropdown)]],Datenqualität[#All], 2,FALSE),"")</f>
        <v/>
      </c>
      <c r="M18" s="25" t="str">
        <f>IFERROR(VLOOKUP(Dateneingabe_Emissionsquellen[[#This Row],[Emissionsquelle
(Dropdown)]],Emissionsfaktoren!$B:$G,5,FALSE),"")</f>
        <v/>
      </c>
      <c r="N18" s="15">
        <f>SUM(Dateneingabe_Emissionsquellen[[#This Row],[Berechnung Emissionen '[in t CO2e'] Scope 1]:[Berechnung Emissionen '[in t CO2e'] Scope 3]])</f>
        <v>0</v>
      </c>
    </row>
    <row r="19" spans="1:14" ht="14.1" customHeight="1">
      <c r="A19" s="195"/>
      <c r="B19" s="196"/>
      <c r="C19" s="16"/>
      <c r="D19" s="26"/>
      <c r="E19" s="358"/>
      <c r="F19" s="197" t="str">
        <f>IFERROR(VLOOKUP(Dateneingabe_Emissionsquellen[[#This Row],[Emissionsquelle
(Dropdown)]],Emissionsfaktoren!$B:$G,2,FALSE),"")</f>
        <v/>
      </c>
      <c r="G19" s="365"/>
      <c r="H19" s="16"/>
      <c r="I19" s="16"/>
      <c r="J19" s="407" t="str">
        <f>IFERROR(VLOOKUP(Dateneingabe_Emissionsquellen[[#This Row],[Emissionsquelle
(Dropdown)]],Emissionsfaktoren!$B:$G,3,FALSE),"")</f>
        <v/>
      </c>
      <c r="K19" s="408" t="str">
        <f>IFERROR(Dateneingabe_Emissionsquellen[[#This Row],[Menge]]*Dateneingabe_Emissionsquellen[[#This Row],[Emissionsfaktor '[in t CO2e/Einheit'] Scope 1]]*VLOOKUP(Dateneingabe_Emissionsquellen[[#This Row],[Datenqulität
(Dropdown)]],Datenqualität[#All], 2,FALSE),"")</f>
        <v/>
      </c>
      <c r="L19" s="410" t="str">
        <f>IFERROR(Dateneingabe_Emissionsquellen[[#This Row],[Menge]]*Dateneingabe_Emissionsquellen[[#This Row],[Emissionsfaktor '[in t CO2e/Einheit'] Scope 3]]*VLOOKUP(Dateneingabe_Emissionsquellen[[#This Row],[Datenqulität
(Dropdown)]],Datenqualität[#All], 2,FALSE),"")</f>
        <v/>
      </c>
      <c r="M19" s="25" t="str">
        <f>IFERROR(VLOOKUP(Dateneingabe_Emissionsquellen[[#This Row],[Emissionsquelle
(Dropdown)]],Emissionsfaktoren!$B:$G,5,FALSE),"")</f>
        <v/>
      </c>
      <c r="N19" s="15">
        <f>SUM(Dateneingabe_Emissionsquellen[[#This Row],[Berechnung Emissionen '[in t CO2e'] Scope 1]:[Berechnung Emissionen '[in t CO2e'] Scope 3]])</f>
        <v>0</v>
      </c>
    </row>
    <row r="20" spans="1:14" ht="14.1" customHeight="1">
      <c r="A20" s="195"/>
      <c r="B20" s="196"/>
      <c r="C20" s="16"/>
      <c r="D20" s="26"/>
      <c r="E20" s="358"/>
      <c r="F20" s="197" t="str">
        <f>IFERROR(VLOOKUP(Dateneingabe_Emissionsquellen[[#This Row],[Emissionsquelle
(Dropdown)]],Emissionsfaktoren!$B:$G,2,FALSE),"")</f>
        <v/>
      </c>
      <c r="G20" s="365"/>
      <c r="H20" s="16"/>
      <c r="I20" s="16"/>
      <c r="J20" s="407" t="str">
        <f>IFERROR(VLOOKUP(Dateneingabe_Emissionsquellen[[#This Row],[Emissionsquelle
(Dropdown)]],Emissionsfaktoren!$B:$G,3,FALSE),"")</f>
        <v/>
      </c>
      <c r="K20" s="408" t="str">
        <f>IFERROR(Dateneingabe_Emissionsquellen[[#This Row],[Menge]]*Dateneingabe_Emissionsquellen[[#This Row],[Emissionsfaktor '[in t CO2e/Einheit'] Scope 1]]*VLOOKUP(Dateneingabe_Emissionsquellen[[#This Row],[Datenqulität
(Dropdown)]],Datenqualität[#All], 2,FALSE),"")</f>
        <v/>
      </c>
      <c r="L20" s="410" t="str">
        <f>IFERROR(Dateneingabe_Emissionsquellen[[#This Row],[Menge]]*Dateneingabe_Emissionsquellen[[#This Row],[Emissionsfaktor '[in t CO2e/Einheit'] Scope 3]]*VLOOKUP(Dateneingabe_Emissionsquellen[[#This Row],[Datenqulität
(Dropdown)]],Datenqualität[#All], 2,FALSE),"")</f>
        <v/>
      </c>
      <c r="M20" s="25" t="str">
        <f>IFERROR(VLOOKUP(Dateneingabe_Emissionsquellen[[#This Row],[Emissionsquelle
(Dropdown)]],Emissionsfaktoren!$B:$G,5,FALSE),"")</f>
        <v/>
      </c>
      <c r="N20" s="15">
        <f>SUM(Dateneingabe_Emissionsquellen[[#This Row],[Berechnung Emissionen '[in t CO2e'] Scope 1]:[Berechnung Emissionen '[in t CO2e'] Scope 3]])</f>
        <v>0</v>
      </c>
    </row>
    <row r="21" spans="1:14" ht="14.1" customHeight="1">
      <c r="A21" s="195"/>
      <c r="B21" s="196"/>
      <c r="C21" s="16"/>
      <c r="D21" s="26"/>
      <c r="E21" s="358"/>
      <c r="F21" s="197" t="str">
        <f>IFERROR(VLOOKUP(Dateneingabe_Emissionsquellen[[#This Row],[Emissionsquelle
(Dropdown)]],Emissionsfaktoren!$B:$G,2,FALSE),"")</f>
        <v/>
      </c>
      <c r="G21" s="365"/>
      <c r="H21" s="16"/>
      <c r="I21" s="16"/>
      <c r="J21" s="407" t="str">
        <f>IFERROR(VLOOKUP(Dateneingabe_Emissionsquellen[[#This Row],[Emissionsquelle
(Dropdown)]],Emissionsfaktoren!$B:$G,3,FALSE),"")</f>
        <v/>
      </c>
      <c r="K21" s="408" t="str">
        <f>IFERROR(Dateneingabe_Emissionsquellen[[#This Row],[Menge]]*Dateneingabe_Emissionsquellen[[#This Row],[Emissionsfaktor '[in t CO2e/Einheit'] Scope 1]]*VLOOKUP(Dateneingabe_Emissionsquellen[[#This Row],[Datenqulität
(Dropdown)]],Datenqualität[#All], 2,FALSE),"")</f>
        <v/>
      </c>
      <c r="L21" s="410" t="str">
        <f>IFERROR(Dateneingabe_Emissionsquellen[[#This Row],[Menge]]*Dateneingabe_Emissionsquellen[[#This Row],[Emissionsfaktor '[in t CO2e/Einheit'] Scope 3]]*VLOOKUP(Dateneingabe_Emissionsquellen[[#This Row],[Datenqulität
(Dropdown)]],Datenqualität[#All], 2,FALSE),"")</f>
        <v/>
      </c>
      <c r="M21" s="25" t="str">
        <f>IFERROR(VLOOKUP(Dateneingabe_Emissionsquellen[[#This Row],[Emissionsquelle
(Dropdown)]],Emissionsfaktoren!$B:$G,5,FALSE),"")</f>
        <v/>
      </c>
      <c r="N21" s="15">
        <f>SUM(Dateneingabe_Emissionsquellen[[#This Row],[Berechnung Emissionen '[in t CO2e'] Scope 1]:[Berechnung Emissionen '[in t CO2e'] Scope 3]])</f>
        <v>0</v>
      </c>
    </row>
    <row r="22" spans="1:14" ht="14.1" customHeight="1">
      <c r="A22" s="195"/>
      <c r="B22" s="196"/>
      <c r="C22" s="16"/>
      <c r="D22" s="26"/>
      <c r="E22" s="358"/>
      <c r="F22" s="197" t="str">
        <f>IFERROR(VLOOKUP(Dateneingabe_Emissionsquellen[[#This Row],[Emissionsquelle
(Dropdown)]],Emissionsfaktoren!$B:$G,2,FALSE),"")</f>
        <v/>
      </c>
      <c r="G22" s="366"/>
      <c r="H22" s="16"/>
      <c r="I22" s="16"/>
      <c r="J22" s="407" t="str">
        <f>IFERROR(VLOOKUP(Dateneingabe_Emissionsquellen[[#This Row],[Emissionsquelle
(Dropdown)]],Emissionsfaktoren!$B:$G,3,FALSE),"")</f>
        <v/>
      </c>
      <c r="K22" s="408" t="str">
        <f>IFERROR(Dateneingabe_Emissionsquellen[[#This Row],[Menge]]*Dateneingabe_Emissionsquellen[[#This Row],[Emissionsfaktor '[in t CO2e/Einheit'] Scope 1]]*VLOOKUP(Dateneingabe_Emissionsquellen[[#This Row],[Datenqulität
(Dropdown)]],Datenqualität[#All], 2,FALSE),"")</f>
        <v/>
      </c>
      <c r="L22" s="410" t="str">
        <f>IFERROR(Dateneingabe_Emissionsquellen[[#This Row],[Menge]]*Dateneingabe_Emissionsquellen[[#This Row],[Emissionsfaktor '[in t CO2e/Einheit'] Scope 3]]*VLOOKUP(Dateneingabe_Emissionsquellen[[#This Row],[Datenqulität
(Dropdown)]],Datenqualität[#All], 2,FALSE),"")</f>
        <v/>
      </c>
      <c r="M22" s="25" t="str">
        <f>IFERROR(VLOOKUP(Dateneingabe_Emissionsquellen[[#This Row],[Emissionsquelle
(Dropdown)]],Emissionsfaktoren!$B:$G,5,FALSE),"")</f>
        <v/>
      </c>
      <c r="N22" s="15">
        <f>SUM(Dateneingabe_Emissionsquellen[[#This Row],[Berechnung Emissionen '[in t CO2e'] Scope 1]:[Berechnung Emissionen '[in t CO2e'] Scope 3]])</f>
        <v>0</v>
      </c>
    </row>
    <row r="23" spans="1:14" ht="14.1" customHeight="1">
      <c r="A23" s="195"/>
      <c r="B23" s="196"/>
      <c r="C23" s="16"/>
      <c r="D23" s="26"/>
      <c r="E23" s="358"/>
      <c r="F23" s="197" t="str">
        <f>IFERROR(VLOOKUP(Dateneingabe_Emissionsquellen[[#This Row],[Emissionsquelle
(Dropdown)]],Emissionsfaktoren!$B:$G,2,FALSE),"")</f>
        <v/>
      </c>
      <c r="G23" s="365"/>
      <c r="H23" s="322"/>
      <c r="I23" s="322"/>
      <c r="J23" s="407" t="str">
        <f>IFERROR(VLOOKUP(Dateneingabe_Emissionsquellen[[#This Row],[Emissionsquelle
(Dropdown)]],Emissionsfaktoren!$B:$G,3,FALSE),"")</f>
        <v/>
      </c>
      <c r="K23" s="408" t="str">
        <f>IFERROR(Dateneingabe_Emissionsquellen[[#This Row],[Menge]]*Dateneingabe_Emissionsquellen[[#This Row],[Emissionsfaktor '[in t CO2e/Einheit'] Scope 1]]*VLOOKUP(Dateneingabe_Emissionsquellen[[#This Row],[Datenqulität
(Dropdown)]],Datenqualität[#All], 2,FALSE),"")</f>
        <v/>
      </c>
      <c r="L23" s="410" t="str">
        <f>IFERROR(Dateneingabe_Emissionsquellen[[#This Row],[Menge]]*Dateneingabe_Emissionsquellen[[#This Row],[Emissionsfaktor '[in t CO2e/Einheit'] Scope 3]]*VLOOKUP(Dateneingabe_Emissionsquellen[[#This Row],[Datenqulität
(Dropdown)]],Datenqualität[#All], 2,FALSE),"")</f>
        <v/>
      </c>
      <c r="M23" s="25" t="str">
        <f>IFERROR(VLOOKUP(Dateneingabe_Emissionsquellen[[#This Row],[Emissionsquelle
(Dropdown)]],Emissionsfaktoren!$B:$G,5,FALSE),"")</f>
        <v/>
      </c>
      <c r="N23" s="15">
        <f>SUM(Dateneingabe_Emissionsquellen[[#This Row],[Berechnung Emissionen '[in t CO2e'] Scope 1]:[Berechnung Emissionen '[in t CO2e'] Scope 3]])</f>
        <v>0</v>
      </c>
    </row>
    <row r="24" spans="1:14" ht="14.1" customHeight="1">
      <c r="A24" s="195"/>
      <c r="B24" s="196"/>
      <c r="C24" s="16"/>
      <c r="D24" s="26"/>
      <c r="E24" s="358"/>
      <c r="F24" s="197" t="str">
        <f>IFERROR(VLOOKUP(Dateneingabe_Emissionsquellen[[#This Row],[Emissionsquelle
(Dropdown)]],Emissionsfaktoren!$B:$G,2,FALSE),"")</f>
        <v/>
      </c>
      <c r="G24" s="365"/>
      <c r="H24" s="322"/>
      <c r="I24" s="16"/>
      <c r="J24" s="407" t="str">
        <f>IFERROR(VLOOKUP(Dateneingabe_Emissionsquellen[[#This Row],[Emissionsquelle
(Dropdown)]],Emissionsfaktoren!$B:$G,3,FALSE),"")</f>
        <v/>
      </c>
      <c r="K24" s="408" t="str">
        <f>IFERROR(Dateneingabe_Emissionsquellen[[#This Row],[Menge]]*Dateneingabe_Emissionsquellen[[#This Row],[Emissionsfaktor '[in t CO2e/Einheit'] Scope 1]]*VLOOKUP(Dateneingabe_Emissionsquellen[[#This Row],[Datenqulität
(Dropdown)]],Datenqualität[#All], 2,FALSE),"")</f>
        <v/>
      </c>
      <c r="L24" s="410" t="str">
        <f>IFERROR(Dateneingabe_Emissionsquellen[[#This Row],[Menge]]*Dateneingabe_Emissionsquellen[[#This Row],[Emissionsfaktor '[in t CO2e/Einheit'] Scope 3]]*VLOOKUP(Dateneingabe_Emissionsquellen[[#This Row],[Datenqulität
(Dropdown)]],Datenqualität[#All], 2,FALSE),"")</f>
        <v/>
      </c>
      <c r="M24" s="25" t="str">
        <f>IFERROR(VLOOKUP(Dateneingabe_Emissionsquellen[[#This Row],[Emissionsquelle
(Dropdown)]],Emissionsfaktoren!$B:$G,5,FALSE),"")</f>
        <v/>
      </c>
      <c r="N24" s="15">
        <f>SUM(Dateneingabe_Emissionsquellen[[#This Row],[Berechnung Emissionen '[in t CO2e'] Scope 1]:[Berechnung Emissionen '[in t CO2e'] Scope 3]])</f>
        <v>0</v>
      </c>
    </row>
    <row r="25" spans="1:14" ht="14.1" customHeight="1">
      <c r="A25" s="195"/>
      <c r="B25" s="196"/>
      <c r="C25" s="16"/>
      <c r="D25" s="26"/>
      <c r="E25" s="358"/>
      <c r="F25" s="197" t="str">
        <f>IFERROR(VLOOKUP(Dateneingabe_Emissionsquellen[[#This Row],[Emissionsquelle
(Dropdown)]],Emissionsfaktoren!$B:$G,2,FALSE),"")</f>
        <v/>
      </c>
      <c r="G25" s="365"/>
      <c r="H25" s="322"/>
      <c r="I25" s="16"/>
      <c r="J25" s="407" t="str">
        <f>IFERROR(VLOOKUP(Dateneingabe_Emissionsquellen[[#This Row],[Emissionsquelle
(Dropdown)]],Emissionsfaktoren!$B:$G,3,FALSE),"")</f>
        <v/>
      </c>
      <c r="K25" s="408" t="str">
        <f>IFERROR(Dateneingabe_Emissionsquellen[[#This Row],[Menge]]*Dateneingabe_Emissionsquellen[[#This Row],[Emissionsfaktor '[in t CO2e/Einheit'] Scope 1]]*VLOOKUP(Dateneingabe_Emissionsquellen[[#This Row],[Datenqulität
(Dropdown)]],Datenqualität[#All], 2,FALSE),"")</f>
        <v/>
      </c>
      <c r="L25" s="410" t="str">
        <f>IFERROR(Dateneingabe_Emissionsquellen[[#This Row],[Menge]]*Dateneingabe_Emissionsquellen[[#This Row],[Emissionsfaktor '[in t CO2e/Einheit'] Scope 3]]*VLOOKUP(Dateneingabe_Emissionsquellen[[#This Row],[Datenqulität
(Dropdown)]],Datenqualität[#All], 2,FALSE),"")</f>
        <v/>
      </c>
      <c r="M25" s="25" t="str">
        <f>IFERROR(VLOOKUP(Dateneingabe_Emissionsquellen[[#This Row],[Emissionsquelle
(Dropdown)]],Emissionsfaktoren!$B:$G,5,FALSE),"")</f>
        <v/>
      </c>
      <c r="N25" s="15">
        <f>SUM(Dateneingabe_Emissionsquellen[[#This Row],[Berechnung Emissionen '[in t CO2e'] Scope 1]:[Berechnung Emissionen '[in t CO2e'] Scope 3]])</f>
        <v>0</v>
      </c>
    </row>
    <row r="26" spans="1:14" ht="14.1" customHeight="1">
      <c r="A26" s="195"/>
      <c r="B26" s="196"/>
      <c r="C26" s="16"/>
      <c r="D26" s="26"/>
      <c r="E26" s="358"/>
      <c r="F26" s="197" t="str">
        <f>IFERROR(VLOOKUP(Dateneingabe_Emissionsquellen[[#This Row],[Emissionsquelle
(Dropdown)]],Emissionsfaktoren!$B:$G,2,FALSE),"")</f>
        <v/>
      </c>
      <c r="G26" s="365"/>
      <c r="H26" s="322"/>
      <c r="I26" s="16"/>
      <c r="J26" s="407" t="str">
        <f>IFERROR(VLOOKUP(Dateneingabe_Emissionsquellen[[#This Row],[Emissionsquelle
(Dropdown)]],Emissionsfaktoren!$B:$G,3,FALSE),"")</f>
        <v/>
      </c>
      <c r="K26" s="408" t="str">
        <f>IFERROR(Dateneingabe_Emissionsquellen[[#This Row],[Menge]]*Dateneingabe_Emissionsquellen[[#This Row],[Emissionsfaktor '[in t CO2e/Einheit'] Scope 1]]*VLOOKUP(Dateneingabe_Emissionsquellen[[#This Row],[Datenqulität
(Dropdown)]],Datenqualität[#All], 2,FALSE),"")</f>
        <v/>
      </c>
      <c r="L26" s="410" t="str">
        <f>IFERROR(Dateneingabe_Emissionsquellen[[#This Row],[Menge]]*Dateneingabe_Emissionsquellen[[#This Row],[Emissionsfaktor '[in t CO2e/Einheit'] Scope 3]]*VLOOKUP(Dateneingabe_Emissionsquellen[[#This Row],[Datenqulität
(Dropdown)]],Datenqualität[#All], 2,FALSE),"")</f>
        <v/>
      </c>
      <c r="M26" s="25" t="str">
        <f>IFERROR(VLOOKUP(Dateneingabe_Emissionsquellen[[#This Row],[Emissionsquelle
(Dropdown)]],Emissionsfaktoren!$B:$G,5,FALSE),"")</f>
        <v/>
      </c>
      <c r="N26" s="15">
        <f>SUM(Dateneingabe_Emissionsquellen[[#This Row],[Berechnung Emissionen '[in t CO2e'] Scope 1]:[Berechnung Emissionen '[in t CO2e'] Scope 3]])</f>
        <v>0</v>
      </c>
    </row>
    <row r="27" spans="1:14" ht="14.1" customHeight="1">
      <c r="A27" s="195"/>
      <c r="B27" s="196"/>
      <c r="C27" s="16"/>
      <c r="D27" s="26"/>
      <c r="E27" s="358"/>
      <c r="F27" s="197" t="str">
        <f>IFERROR(VLOOKUP(Dateneingabe_Emissionsquellen[[#This Row],[Emissionsquelle
(Dropdown)]],Emissionsfaktoren!$B:$G,2,FALSE),"")</f>
        <v/>
      </c>
      <c r="G27" s="365"/>
      <c r="H27" s="322"/>
      <c r="I27" s="16"/>
      <c r="J27" s="407" t="str">
        <f>IFERROR(VLOOKUP(Dateneingabe_Emissionsquellen[[#This Row],[Emissionsquelle
(Dropdown)]],Emissionsfaktoren!$B:$G,3,FALSE),"")</f>
        <v/>
      </c>
      <c r="K27" s="408" t="str">
        <f>IFERROR(Dateneingabe_Emissionsquellen[[#This Row],[Menge]]*Dateneingabe_Emissionsquellen[[#This Row],[Emissionsfaktor '[in t CO2e/Einheit'] Scope 1]]*VLOOKUP(Dateneingabe_Emissionsquellen[[#This Row],[Datenqulität
(Dropdown)]],Datenqualität[#All], 2,FALSE),"")</f>
        <v/>
      </c>
      <c r="L27" s="410" t="str">
        <f>IFERROR(Dateneingabe_Emissionsquellen[[#This Row],[Menge]]*Dateneingabe_Emissionsquellen[[#This Row],[Emissionsfaktor '[in t CO2e/Einheit'] Scope 3]]*VLOOKUP(Dateneingabe_Emissionsquellen[[#This Row],[Datenqulität
(Dropdown)]],Datenqualität[#All], 2,FALSE),"")</f>
        <v/>
      </c>
      <c r="M27" s="25" t="str">
        <f>IFERROR(VLOOKUP(Dateneingabe_Emissionsquellen[[#This Row],[Emissionsquelle
(Dropdown)]],Emissionsfaktoren!$B:$G,5,FALSE),"")</f>
        <v/>
      </c>
      <c r="N27" s="15">
        <f>SUM(Dateneingabe_Emissionsquellen[[#This Row],[Berechnung Emissionen '[in t CO2e'] Scope 1]:[Berechnung Emissionen '[in t CO2e'] Scope 3]])</f>
        <v>0</v>
      </c>
    </row>
    <row r="28" spans="1:14" ht="14.1" customHeight="1">
      <c r="A28" s="195"/>
      <c r="B28" s="196"/>
      <c r="C28" s="16"/>
      <c r="D28" s="26"/>
      <c r="E28" s="358"/>
      <c r="F28" s="197" t="str">
        <f>IFERROR(VLOOKUP(Dateneingabe_Emissionsquellen[[#This Row],[Emissionsquelle
(Dropdown)]],Emissionsfaktoren!$B:$G,2,FALSE),"")</f>
        <v/>
      </c>
      <c r="G28" s="365"/>
      <c r="H28" s="322"/>
      <c r="I28" s="16"/>
      <c r="J28" s="407" t="str">
        <f>IFERROR(VLOOKUP(Dateneingabe_Emissionsquellen[[#This Row],[Emissionsquelle
(Dropdown)]],Emissionsfaktoren!$B:$G,3,FALSE),"")</f>
        <v/>
      </c>
      <c r="K28" s="408" t="str">
        <f>IFERROR(Dateneingabe_Emissionsquellen[[#This Row],[Menge]]*Dateneingabe_Emissionsquellen[[#This Row],[Emissionsfaktor '[in t CO2e/Einheit'] Scope 1]]*VLOOKUP(Dateneingabe_Emissionsquellen[[#This Row],[Datenqulität
(Dropdown)]],Datenqualität[#All], 2,FALSE),"")</f>
        <v/>
      </c>
      <c r="L28" s="410" t="str">
        <f>IFERROR(Dateneingabe_Emissionsquellen[[#This Row],[Menge]]*Dateneingabe_Emissionsquellen[[#This Row],[Emissionsfaktor '[in t CO2e/Einheit'] Scope 3]]*VLOOKUP(Dateneingabe_Emissionsquellen[[#This Row],[Datenqulität
(Dropdown)]],Datenqualität[#All], 2,FALSE),"")</f>
        <v/>
      </c>
      <c r="M28" s="25" t="str">
        <f>IFERROR(VLOOKUP(Dateneingabe_Emissionsquellen[[#This Row],[Emissionsquelle
(Dropdown)]],Emissionsfaktoren!$B:$G,5,FALSE),"")</f>
        <v/>
      </c>
      <c r="N28" s="15">
        <f>SUM(Dateneingabe_Emissionsquellen[[#This Row],[Berechnung Emissionen '[in t CO2e'] Scope 1]:[Berechnung Emissionen '[in t CO2e'] Scope 3]])</f>
        <v>0</v>
      </c>
    </row>
    <row r="29" spans="1:14" ht="14.1" customHeight="1">
      <c r="A29" s="195"/>
      <c r="B29" s="196"/>
      <c r="C29" s="16"/>
      <c r="D29" s="26"/>
      <c r="E29" s="358"/>
      <c r="F29" s="197" t="str">
        <f>IFERROR(VLOOKUP(Dateneingabe_Emissionsquellen[[#This Row],[Emissionsquelle
(Dropdown)]],Emissionsfaktoren!$B:$G,2,FALSE),"")</f>
        <v/>
      </c>
      <c r="G29" s="365"/>
      <c r="H29" s="322"/>
      <c r="I29" s="16"/>
      <c r="J29" s="407" t="str">
        <f>IFERROR(VLOOKUP(Dateneingabe_Emissionsquellen[[#This Row],[Emissionsquelle
(Dropdown)]],Emissionsfaktoren!$B:$G,3,FALSE),"")</f>
        <v/>
      </c>
      <c r="K29" s="408" t="str">
        <f>IFERROR(Dateneingabe_Emissionsquellen[[#This Row],[Menge]]*Dateneingabe_Emissionsquellen[[#This Row],[Emissionsfaktor '[in t CO2e/Einheit'] Scope 1]]*VLOOKUP(Dateneingabe_Emissionsquellen[[#This Row],[Datenqulität
(Dropdown)]],Datenqualität[#All], 2,FALSE),"")</f>
        <v/>
      </c>
      <c r="L29" s="410" t="str">
        <f>IFERROR(Dateneingabe_Emissionsquellen[[#This Row],[Menge]]*Dateneingabe_Emissionsquellen[[#This Row],[Emissionsfaktor '[in t CO2e/Einheit'] Scope 3]]*VLOOKUP(Dateneingabe_Emissionsquellen[[#This Row],[Datenqulität
(Dropdown)]],Datenqualität[#All], 2,FALSE),"")</f>
        <v/>
      </c>
      <c r="M29" s="25" t="str">
        <f>IFERROR(VLOOKUP(Dateneingabe_Emissionsquellen[[#This Row],[Emissionsquelle
(Dropdown)]],Emissionsfaktoren!$B:$G,5,FALSE),"")</f>
        <v/>
      </c>
      <c r="N29" s="15">
        <f>SUM(Dateneingabe_Emissionsquellen[[#This Row],[Berechnung Emissionen '[in t CO2e'] Scope 1]:[Berechnung Emissionen '[in t CO2e'] Scope 3]])</f>
        <v>0</v>
      </c>
    </row>
    <row r="30" spans="1:14" ht="14.1" customHeight="1">
      <c r="A30" s="195"/>
      <c r="B30" s="196"/>
      <c r="C30" s="16"/>
      <c r="D30" s="26"/>
      <c r="E30" s="358"/>
      <c r="F30" s="197" t="str">
        <f>IFERROR(VLOOKUP(Dateneingabe_Emissionsquellen[[#This Row],[Emissionsquelle
(Dropdown)]],Emissionsfaktoren!$B:$G,2,FALSE),"")</f>
        <v/>
      </c>
      <c r="G30" s="366"/>
      <c r="H30" s="16"/>
      <c r="I30" s="16"/>
      <c r="J30" s="407" t="str">
        <f>IFERROR(VLOOKUP(Dateneingabe_Emissionsquellen[[#This Row],[Emissionsquelle
(Dropdown)]],Emissionsfaktoren!$B:$G,3,FALSE),"")</f>
        <v/>
      </c>
      <c r="K30" s="408" t="str">
        <f>IFERROR(Dateneingabe_Emissionsquellen[[#This Row],[Menge]]*Dateneingabe_Emissionsquellen[[#This Row],[Emissionsfaktor '[in t CO2e/Einheit'] Scope 1]]*VLOOKUP(Dateneingabe_Emissionsquellen[[#This Row],[Datenqulität
(Dropdown)]],Datenqualität[#All], 2,FALSE),"")</f>
        <v/>
      </c>
      <c r="L30" s="410" t="str">
        <f>IFERROR(Dateneingabe_Emissionsquellen[[#This Row],[Menge]]*Dateneingabe_Emissionsquellen[[#This Row],[Emissionsfaktor '[in t CO2e/Einheit'] Scope 3]]*VLOOKUP(Dateneingabe_Emissionsquellen[[#This Row],[Datenqulität
(Dropdown)]],Datenqualität[#All], 2,FALSE),"")</f>
        <v/>
      </c>
      <c r="M30" s="25" t="str">
        <f>IFERROR(VLOOKUP(Dateneingabe_Emissionsquellen[[#This Row],[Emissionsquelle
(Dropdown)]],Emissionsfaktoren!$B:$G,5,FALSE),"")</f>
        <v/>
      </c>
      <c r="N30" s="15">
        <f>SUM(Dateneingabe_Emissionsquellen[[#This Row],[Berechnung Emissionen '[in t CO2e'] Scope 1]:[Berechnung Emissionen '[in t CO2e'] Scope 3]])</f>
        <v>0</v>
      </c>
    </row>
    <row r="31" spans="1:14" ht="14.1" customHeight="1">
      <c r="A31" s="195"/>
      <c r="B31" s="196"/>
      <c r="C31" s="16"/>
      <c r="D31" s="26"/>
      <c r="E31" s="358"/>
      <c r="F31" s="197" t="str">
        <f>IFERROR(VLOOKUP(Dateneingabe_Emissionsquellen[[#This Row],[Emissionsquelle
(Dropdown)]],Emissionsfaktoren!$B:$G,2,FALSE),"")</f>
        <v/>
      </c>
      <c r="G31" s="365"/>
      <c r="H31" s="322"/>
      <c r="I31" s="16"/>
      <c r="J31" s="407" t="str">
        <f>IFERROR(VLOOKUP(Dateneingabe_Emissionsquellen[[#This Row],[Emissionsquelle
(Dropdown)]],Emissionsfaktoren!$B:$G,3,FALSE),"")</f>
        <v/>
      </c>
      <c r="K31" s="408" t="str">
        <f>IFERROR(Dateneingabe_Emissionsquellen[[#This Row],[Menge]]*Dateneingabe_Emissionsquellen[[#This Row],[Emissionsfaktor '[in t CO2e/Einheit'] Scope 1]]*VLOOKUP(Dateneingabe_Emissionsquellen[[#This Row],[Datenqulität
(Dropdown)]],Datenqualität[#All], 2,FALSE),"")</f>
        <v/>
      </c>
      <c r="L31" s="410" t="str">
        <f>IFERROR(Dateneingabe_Emissionsquellen[[#This Row],[Menge]]*Dateneingabe_Emissionsquellen[[#This Row],[Emissionsfaktor '[in t CO2e/Einheit'] Scope 3]]*VLOOKUP(Dateneingabe_Emissionsquellen[[#This Row],[Datenqulität
(Dropdown)]],Datenqualität[#All], 2,FALSE),"")</f>
        <v/>
      </c>
      <c r="M31" s="25" t="str">
        <f>IFERROR(VLOOKUP(Dateneingabe_Emissionsquellen[[#This Row],[Emissionsquelle
(Dropdown)]],Emissionsfaktoren!$B:$G,5,FALSE),"")</f>
        <v/>
      </c>
      <c r="N31" s="15">
        <f>SUM(Dateneingabe_Emissionsquellen[[#This Row],[Berechnung Emissionen '[in t CO2e'] Scope 1]:[Berechnung Emissionen '[in t CO2e'] Scope 3]])</f>
        <v>0</v>
      </c>
    </row>
    <row r="32" spans="1:14" ht="14.1" customHeight="1">
      <c r="A32" s="195"/>
      <c r="B32" s="196"/>
      <c r="C32" s="16"/>
      <c r="D32" s="26"/>
      <c r="E32" s="358"/>
      <c r="F32" s="197" t="str">
        <f>IFERROR(VLOOKUP(Dateneingabe_Emissionsquellen[[#This Row],[Emissionsquelle
(Dropdown)]],Emissionsfaktoren!$B:$G,2,FALSE),"")</f>
        <v/>
      </c>
      <c r="G32" s="365"/>
      <c r="H32" s="322"/>
      <c r="I32" s="16"/>
      <c r="J32" s="407" t="str">
        <f>IFERROR(VLOOKUP(Dateneingabe_Emissionsquellen[[#This Row],[Emissionsquelle
(Dropdown)]],Emissionsfaktoren!$B:$G,3,FALSE),"")</f>
        <v/>
      </c>
      <c r="K32" s="408" t="str">
        <f>IFERROR(Dateneingabe_Emissionsquellen[[#This Row],[Menge]]*Dateneingabe_Emissionsquellen[[#This Row],[Emissionsfaktor '[in t CO2e/Einheit'] Scope 1]]*VLOOKUP(Dateneingabe_Emissionsquellen[[#This Row],[Datenqulität
(Dropdown)]],Datenqualität[#All], 2,FALSE),"")</f>
        <v/>
      </c>
      <c r="L32" s="410" t="str">
        <f>IFERROR(Dateneingabe_Emissionsquellen[[#This Row],[Menge]]*Dateneingabe_Emissionsquellen[[#This Row],[Emissionsfaktor '[in t CO2e/Einheit'] Scope 3]]*VLOOKUP(Dateneingabe_Emissionsquellen[[#This Row],[Datenqulität
(Dropdown)]],Datenqualität[#All], 2,FALSE),"")</f>
        <v/>
      </c>
      <c r="M32" s="25" t="str">
        <f>IFERROR(VLOOKUP(Dateneingabe_Emissionsquellen[[#This Row],[Emissionsquelle
(Dropdown)]],Emissionsfaktoren!$B:$G,5,FALSE),"")</f>
        <v/>
      </c>
      <c r="N32" s="15">
        <f>SUM(Dateneingabe_Emissionsquellen[[#This Row],[Berechnung Emissionen '[in t CO2e'] Scope 1]:[Berechnung Emissionen '[in t CO2e'] Scope 3]])</f>
        <v>0</v>
      </c>
    </row>
    <row r="33" spans="1:14" ht="14.1" customHeight="1">
      <c r="A33" s="195"/>
      <c r="B33" s="196"/>
      <c r="C33" s="16"/>
      <c r="D33" s="26"/>
      <c r="E33" s="358"/>
      <c r="F33" s="197" t="str">
        <f>IFERROR(VLOOKUP(Dateneingabe_Emissionsquellen[[#This Row],[Emissionsquelle
(Dropdown)]],Emissionsfaktoren!$B:$G,2,FALSE),"")</f>
        <v/>
      </c>
      <c r="G33" s="365"/>
      <c r="H33" s="322"/>
      <c r="I33" s="16"/>
      <c r="J33" s="407" t="str">
        <f>IFERROR(VLOOKUP(Dateneingabe_Emissionsquellen[[#This Row],[Emissionsquelle
(Dropdown)]],Emissionsfaktoren!$B:$G,3,FALSE),"")</f>
        <v/>
      </c>
      <c r="K33" s="408" t="str">
        <f>IFERROR(Dateneingabe_Emissionsquellen[[#This Row],[Menge]]*Dateneingabe_Emissionsquellen[[#This Row],[Emissionsfaktor '[in t CO2e/Einheit'] Scope 1]]*VLOOKUP(Dateneingabe_Emissionsquellen[[#This Row],[Datenqulität
(Dropdown)]],Datenqualität[#All], 2,FALSE),"")</f>
        <v/>
      </c>
      <c r="L33" s="410" t="str">
        <f>IFERROR(Dateneingabe_Emissionsquellen[[#This Row],[Menge]]*Dateneingabe_Emissionsquellen[[#This Row],[Emissionsfaktor '[in t CO2e/Einheit'] Scope 3]]*VLOOKUP(Dateneingabe_Emissionsquellen[[#This Row],[Datenqulität
(Dropdown)]],Datenqualität[#All], 2,FALSE),"")</f>
        <v/>
      </c>
      <c r="M33" s="25" t="str">
        <f>IFERROR(VLOOKUP(Dateneingabe_Emissionsquellen[[#This Row],[Emissionsquelle
(Dropdown)]],Emissionsfaktoren!$B:$G,5,FALSE),"")</f>
        <v/>
      </c>
      <c r="N33" s="15">
        <f>SUM(Dateneingabe_Emissionsquellen[[#This Row],[Berechnung Emissionen '[in t CO2e'] Scope 1]:[Berechnung Emissionen '[in t CO2e'] Scope 3]])</f>
        <v>0</v>
      </c>
    </row>
    <row r="34" spans="1:14" customFormat="1" ht="14.1" customHeight="1">
      <c r="A34" s="195"/>
      <c r="B34" s="196"/>
      <c r="C34" s="16"/>
      <c r="D34" s="26"/>
      <c r="E34" s="358"/>
      <c r="F34" s="197" t="str">
        <f>IFERROR(VLOOKUP(Dateneingabe_Emissionsquellen[[#This Row],[Emissionsquelle
(Dropdown)]],Emissionsfaktoren!$B:$G,2,FALSE),"")</f>
        <v/>
      </c>
      <c r="G34" s="365"/>
      <c r="H34" s="322"/>
      <c r="I34" s="16"/>
      <c r="J34" s="407" t="str">
        <f>IFERROR(VLOOKUP(Dateneingabe_Emissionsquellen[[#This Row],[Emissionsquelle
(Dropdown)]],Emissionsfaktoren!$B:$G,3,FALSE),"")</f>
        <v/>
      </c>
      <c r="K34" s="408" t="str">
        <f>IFERROR(Dateneingabe_Emissionsquellen[[#This Row],[Menge]]*Dateneingabe_Emissionsquellen[[#This Row],[Emissionsfaktor '[in t CO2e/Einheit'] Scope 1]]*VLOOKUP(Dateneingabe_Emissionsquellen[[#This Row],[Datenqulität
(Dropdown)]],Datenqualität[#All], 2,FALSE),"")</f>
        <v/>
      </c>
      <c r="L34" s="410" t="str">
        <f>IFERROR(Dateneingabe_Emissionsquellen[[#This Row],[Menge]]*Dateneingabe_Emissionsquellen[[#This Row],[Emissionsfaktor '[in t CO2e/Einheit'] Scope 3]]*VLOOKUP(Dateneingabe_Emissionsquellen[[#This Row],[Datenqulität
(Dropdown)]],Datenqualität[#All], 2,FALSE),"")</f>
        <v/>
      </c>
      <c r="M34" s="25" t="str">
        <f>IFERROR(VLOOKUP(Dateneingabe_Emissionsquellen[[#This Row],[Emissionsquelle
(Dropdown)]],Emissionsfaktoren!$B:$G,5,FALSE),"")</f>
        <v/>
      </c>
      <c r="N34" s="15">
        <f>SUM(Dateneingabe_Emissionsquellen[[#This Row],[Berechnung Emissionen '[in t CO2e'] Scope 1]:[Berechnung Emissionen '[in t CO2e'] Scope 3]])</f>
        <v>0</v>
      </c>
    </row>
    <row r="35" spans="1:14" ht="14.1" customHeight="1">
      <c r="A35" s="195"/>
      <c r="B35" s="196"/>
      <c r="C35" s="16"/>
      <c r="D35" s="26"/>
      <c r="E35" s="358"/>
      <c r="F35" s="197" t="str">
        <f>IFERROR(VLOOKUP(Dateneingabe_Emissionsquellen[[#This Row],[Emissionsquelle
(Dropdown)]],Emissionsfaktoren!$B:$G,2,FALSE),"")</f>
        <v/>
      </c>
      <c r="G35" s="365"/>
      <c r="H35" s="322"/>
      <c r="I35" s="16"/>
      <c r="J35" s="407" t="str">
        <f>IFERROR(VLOOKUP(Dateneingabe_Emissionsquellen[[#This Row],[Emissionsquelle
(Dropdown)]],Emissionsfaktoren!$B:$G,3,FALSE),"")</f>
        <v/>
      </c>
      <c r="K35" s="408" t="str">
        <f>IFERROR(Dateneingabe_Emissionsquellen[[#This Row],[Menge]]*Dateneingabe_Emissionsquellen[[#This Row],[Emissionsfaktor '[in t CO2e/Einheit'] Scope 1]]*VLOOKUP(Dateneingabe_Emissionsquellen[[#This Row],[Datenqulität
(Dropdown)]],Datenqualität[#All], 2,FALSE),"")</f>
        <v/>
      </c>
      <c r="L35" s="410" t="str">
        <f>IFERROR(Dateneingabe_Emissionsquellen[[#This Row],[Menge]]*Dateneingabe_Emissionsquellen[[#This Row],[Emissionsfaktor '[in t CO2e/Einheit'] Scope 3]]*VLOOKUP(Dateneingabe_Emissionsquellen[[#This Row],[Datenqulität
(Dropdown)]],Datenqualität[#All], 2,FALSE),"")</f>
        <v/>
      </c>
      <c r="M35" s="25" t="str">
        <f>IFERROR(VLOOKUP(Dateneingabe_Emissionsquellen[[#This Row],[Emissionsquelle
(Dropdown)]],Emissionsfaktoren!$B:$G,5,FALSE),"")</f>
        <v/>
      </c>
      <c r="N35" s="15">
        <f>SUM(Dateneingabe_Emissionsquellen[[#This Row],[Berechnung Emissionen '[in t CO2e'] Scope 1]:[Berechnung Emissionen '[in t CO2e'] Scope 3]])</f>
        <v>0</v>
      </c>
    </row>
    <row r="36" spans="1:14" ht="14.1" customHeight="1">
      <c r="A36" s="195"/>
      <c r="B36" s="196"/>
      <c r="C36" s="16"/>
      <c r="D36" s="26"/>
      <c r="E36" s="358"/>
      <c r="F36" s="197" t="str">
        <f>IFERROR(VLOOKUP(Dateneingabe_Emissionsquellen[[#This Row],[Emissionsquelle
(Dropdown)]],Emissionsfaktoren!$B:$G,2,FALSE),"")</f>
        <v/>
      </c>
      <c r="G36" s="365"/>
      <c r="H36" s="322"/>
      <c r="I36" s="16"/>
      <c r="J36" s="407" t="str">
        <f>IFERROR(VLOOKUP(Dateneingabe_Emissionsquellen[[#This Row],[Emissionsquelle
(Dropdown)]],Emissionsfaktoren!$B:$G,3,FALSE),"")</f>
        <v/>
      </c>
      <c r="K36" s="408" t="str">
        <f>IFERROR(Dateneingabe_Emissionsquellen[[#This Row],[Menge]]*Dateneingabe_Emissionsquellen[[#This Row],[Emissionsfaktor '[in t CO2e/Einheit'] Scope 1]]*VLOOKUP(Dateneingabe_Emissionsquellen[[#This Row],[Datenqulität
(Dropdown)]],Datenqualität[#All], 2,FALSE),"")</f>
        <v/>
      </c>
      <c r="L36" s="410" t="str">
        <f>IFERROR(Dateneingabe_Emissionsquellen[[#This Row],[Menge]]*Dateneingabe_Emissionsquellen[[#This Row],[Emissionsfaktor '[in t CO2e/Einheit'] Scope 3]]*VLOOKUP(Dateneingabe_Emissionsquellen[[#This Row],[Datenqulität
(Dropdown)]],Datenqualität[#All], 2,FALSE),"")</f>
        <v/>
      </c>
      <c r="M36" s="25" t="str">
        <f>IFERROR(VLOOKUP(Dateneingabe_Emissionsquellen[[#This Row],[Emissionsquelle
(Dropdown)]],Emissionsfaktoren!$B:$G,5,FALSE),"")</f>
        <v/>
      </c>
      <c r="N36" s="15">
        <f>SUM(Dateneingabe_Emissionsquellen[[#This Row],[Berechnung Emissionen '[in t CO2e'] Scope 1]:[Berechnung Emissionen '[in t CO2e'] Scope 3]])</f>
        <v>0</v>
      </c>
    </row>
    <row r="37" spans="1:14" ht="14.1" customHeight="1">
      <c r="A37" s="195"/>
      <c r="B37" s="196"/>
      <c r="C37" s="16"/>
      <c r="D37" s="26"/>
      <c r="E37" s="358"/>
      <c r="F37" s="197" t="str">
        <f>IFERROR(VLOOKUP(Dateneingabe_Emissionsquellen[[#This Row],[Emissionsquelle
(Dropdown)]],Emissionsfaktoren!$B:$G,2,FALSE),"")</f>
        <v/>
      </c>
      <c r="G37" s="365"/>
      <c r="H37" s="322"/>
      <c r="I37" s="16"/>
      <c r="J37" s="407" t="str">
        <f>IFERROR(VLOOKUP(Dateneingabe_Emissionsquellen[[#This Row],[Emissionsquelle
(Dropdown)]],Emissionsfaktoren!$B:$G,3,FALSE),"")</f>
        <v/>
      </c>
      <c r="K37" s="408" t="str">
        <f>IFERROR(Dateneingabe_Emissionsquellen[[#This Row],[Menge]]*Dateneingabe_Emissionsquellen[[#This Row],[Emissionsfaktor '[in t CO2e/Einheit'] Scope 1]]*VLOOKUP(Dateneingabe_Emissionsquellen[[#This Row],[Datenqulität
(Dropdown)]],Datenqualität[#All], 2,FALSE),"")</f>
        <v/>
      </c>
      <c r="L37" s="410" t="str">
        <f>IFERROR(Dateneingabe_Emissionsquellen[[#This Row],[Menge]]*Dateneingabe_Emissionsquellen[[#This Row],[Emissionsfaktor '[in t CO2e/Einheit'] Scope 3]]*VLOOKUP(Dateneingabe_Emissionsquellen[[#This Row],[Datenqulität
(Dropdown)]],Datenqualität[#All], 2,FALSE),"")</f>
        <v/>
      </c>
      <c r="M37" s="25" t="str">
        <f>IFERROR(VLOOKUP(Dateneingabe_Emissionsquellen[[#This Row],[Emissionsquelle
(Dropdown)]],Emissionsfaktoren!$B:$G,5,FALSE),"")</f>
        <v/>
      </c>
      <c r="N37" s="15">
        <f>SUM(Dateneingabe_Emissionsquellen[[#This Row],[Berechnung Emissionen '[in t CO2e'] Scope 1]:[Berechnung Emissionen '[in t CO2e'] Scope 3]])</f>
        <v>0</v>
      </c>
    </row>
    <row r="38" spans="1:14" ht="14.1" customHeight="1">
      <c r="A38" s="195"/>
      <c r="B38" s="196"/>
      <c r="C38" s="16"/>
      <c r="D38" s="26"/>
      <c r="E38" s="358"/>
      <c r="F38" s="197" t="str">
        <f>IFERROR(VLOOKUP(Dateneingabe_Emissionsquellen[[#This Row],[Emissionsquelle
(Dropdown)]],Emissionsfaktoren!$B:$G,2,FALSE),"")</f>
        <v/>
      </c>
      <c r="G38" s="365"/>
      <c r="H38" s="322"/>
      <c r="I38" s="16"/>
      <c r="J38" s="407" t="str">
        <f>IFERROR(VLOOKUP(Dateneingabe_Emissionsquellen[[#This Row],[Emissionsquelle
(Dropdown)]],Emissionsfaktoren!$B:$G,3,FALSE),"")</f>
        <v/>
      </c>
      <c r="K38" s="408" t="str">
        <f>IFERROR(Dateneingabe_Emissionsquellen[[#This Row],[Menge]]*Dateneingabe_Emissionsquellen[[#This Row],[Emissionsfaktor '[in t CO2e/Einheit'] Scope 1]]*VLOOKUP(Dateneingabe_Emissionsquellen[[#This Row],[Datenqulität
(Dropdown)]],Datenqualität[#All], 2,FALSE),"")</f>
        <v/>
      </c>
      <c r="L38" s="410" t="str">
        <f>IFERROR(Dateneingabe_Emissionsquellen[[#This Row],[Menge]]*Dateneingabe_Emissionsquellen[[#This Row],[Emissionsfaktor '[in t CO2e/Einheit'] Scope 3]]*VLOOKUP(Dateneingabe_Emissionsquellen[[#This Row],[Datenqulität
(Dropdown)]],Datenqualität[#All], 2,FALSE),"")</f>
        <v/>
      </c>
      <c r="M38" s="25" t="str">
        <f>IFERROR(VLOOKUP(Dateneingabe_Emissionsquellen[[#This Row],[Emissionsquelle
(Dropdown)]],Emissionsfaktoren!$B:$G,5,FALSE),"")</f>
        <v/>
      </c>
      <c r="N38" s="15">
        <f>SUM(Dateneingabe_Emissionsquellen[[#This Row],[Berechnung Emissionen '[in t CO2e'] Scope 1]:[Berechnung Emissionen '[in t CO2e'] Scope 3]])</f>
        <v>0</v>
      </c>
    </row>
    <row r="39" spans="1:14" ht="14.1" customHeight="1">
      <c r="A39" s="195"/>
      <c r="B39" s="196"/>
      <c r="C39" s="16"/>
      <c r="D39" s="26"/>
      <c r="E39" s="358"/>
      <c r="F39" s="197" t="str">
        <f>IFERROR(VLOOKUP(Dateneingabe_Emissionsquellen[[#This Row],[Emissionsquelle
(Dropdown)]],Emissionsfaktoren!$B:$G,2,FALSE),"")</f>
        <v/>
      </c>
      <c r="G39" s="365"/>
      <c r="H39" s="322"/>
      <c r="I39" s="16"/>
      <c r="J39" s="407" t="str">
        <f>IFERROR(VLOOKUP(Dateneingabe_Emissionsquellen[[#This Row],[Emissionsquelle
(Dropdown)]],Emissionsfaktoren!$B:$G,3,FALSE),"")</f>
        <v/>
      </c>
      <c r="K39" s="408" t="str">
        <f>IFERROR(Dateneingabe_Emissionsquellen[[#This Row],[Menge]]*Dateneingabe_Emissionsquellen[[#This Row],[Emissionsfaktor '[in t CO2e/Einheit'] Scope 1]]*VLOOKUP(Dateneingabe_Emissionsquellen[[#This Row],[Datenqulität
(Dropdown)]],Datenqualität[#All], 2,FALSE),"")</f>
        <v/>
      </c>
      <c r="L39" s="410" t="str">
        <f>IFERROR(Dateneingabe_Emissionsquellen[[#This Row],[Menge]]*Dateneingabe_Emissionsquellen[[#This Row],[Emissionsfaktor '[in t CO2e/Einheit'] Scope 3]]*VLOOKUP(Dateneingabe_Emissionsquellen[[#This Row],[Datenqulität
(Dropdown)]],Datenqualität[#All], 2,FALSE),"")</f>
        <v/>
      </c>
      <c r="M39" s="25" t="str">
        <f>IFERROR(VLOOKUP(Dateneingabe_Emissionsquellen[[#This Row],[Emissionsquelle
(Dropdown)]],Emissionsfaktoren!$B:$G,5,FALSE),"")</f>
        <v/>
      </c>
      <c r="N39" s="15">
        <f>SUM(Dateneingabe_Emissionsquellen[[#This Row],[Berechnung Emissionen '[in t CO2e'] Scope 1]:[Berechnung Emissionen '[in t CO2e'] Scope 3]])</f>
        <v>0</v>
      </c>
    </row>
    <row r="40" spans="1:14" ht="14.1" customHeight="1">
      <c r="A40" s="195"/>
      <c r="B40" s="196"/>
      <c r="C40" s="16"/>
      <c r="D40" s="26"/>
      <c r="E40" s="358"/>
      <c r="F40" s="197" t="str">
        <f>IFERROR(VLOOKUP(Dateneingabe_Emissionsquellen[[#This Row],[Emissionsquelle
(Dropdown)]],Emissionsfaktoren!$B:$G,2,FALSE),"")</f>
        <v/>
      </c>
      <c r="G40" s="365"/>
      <c r="H40" s="322"/>
      <c r="I40" s="16"/>
      <c r="J40" s="407" t="str">
        <f>IFERROR(VLOOKUP(Dateneingabe_Emissionsquellen[[#This Row],[Emissionsquelle
(Dropdown)]],Emissionsfaktoren!$B:$G,3,FALSE),"")</f>
        <v/>
      </c>
      <c r="K40" s="408" t="str">
        <f>IFERROR(Dateneingabe_Emissionsquellen[[#This Row],[Menge]]*Dateneingabe_Emissionsquellen[[#This Row],[Emissionsfaktor '[in t CO2e/Einheit'] Scope 1]]*VLOOKUP(Dateneingabe_Emissionsquellen[[#This Row],[Datenqulität
(Dropdown)]],Datenqualität[#All], 2,FALSE),"")</f>
        <v/>
      </c>
      <c r="L40" s="410" t="str">
        <f>IFERROR(Dateneingabe_Emissionsquellen[[#This Row],[Menge]]*Dateneingabe_Emissionsquellen[[#This Row],[Emissionsfaktor '[in t CO2e/Einheit'] Scope 3]]*VLOOKUP(Dateneingabe_Emissionsquellen[[#This Row],[Datenqulität
(Dropdown)]],Datenqualität[#All], 2,FALSE),"")</f>
        <v/>
      </c>
      <c r="M40" s="25" t="str">
        <f>IFERROR(VLOOKUP(Dateneingabe_Emissionsquellen[[#This Row],[Emissionsquelle
(Dropdown)]],Emissionsfaktoren!$B:$G,5,FALSE),"")</f>
        <v/>
      </c>
      <c r="N40" s="15">
        <f>SUM(Dateneingabe_Emissionsquellen[[#This Row],[Berechnung Emissionen '[in t CO2e'] Scope 1]:[Berechnung Emissionen '[in t CO2e'] Scope 3]])</f>
        <v>0</v>
      </c>
    </row>
    <row r="41" spans="1:14" ht="14.1" customHeight="1">
      <c r="A41" s="195"/>
      <c r="B41" s="196"/>
      <c r="C41" s="16"/>
      <c r="D41" s="26"/>
      <c r="E41" s="38"/>
      <c r="F41" s="197" t="str">
        <f>IFERROR(VLOOKUP(Dateneingabe_Emissionsquellen[[#This Row],[Emissionsquelle
(Dropdown)]],Emissionsfaktoren!$B:$G,2,FALSE),"")</f>
        <v/>
      </c>
      <c r="G41" s="365"/>
      <c r="H41" s="322"/>
      <c r="I41" s="16"/>
      <c r="J41" s="408" t="str">
        <f>IFERROR(VLOOKUP(Dateneingabe_Emissionsquellen[[#This Row],[Emissionsquelle
(Dropdown)]],Emissionsfaktoren!$B:$G,3,FALSE),"")</f>
        <v/>
      </c>
      <c r="K41" s="408" t="str">
        <f>IFERROR(Dateneingabe_Emissionsquellen[[#This Row],[Menge]]*Dateneingabe_Emissionsquellen[[#This Row],[Emissionsfaktor '[in t CO2e/Einheit'] Scope 1]]*VLOOKUP(Dateneingabe_Emissionsquellen[[#This Row],[Datenqulität
(Dropdown)]],Datenqualität[#All], 2,FALSE),"")</f>
        <v/>
      </c>
      <c r="L41" s="410" t="str">
        <f>IFERROR(Dateneingabe_Emissionsquellen[[#This Row],[Menge]]*Dateneingabe_Emissionsquellen[[#This Row],[Emissionsfaktor '[in t CO2e/Einheit'] Scope 3]]*VLOOKUP(Dateneingabe_Emissionsquellen[[#This Row],[Datenqulität
(Dropdown)]],Datenqualität[#All], 2,FALSE),"")</f>
        <v/>
      </c>
      <c r="M41" s="25" t="str">
        <f>IFERROR(VLOOKUP(Dateneingabe_Emissionsquellen[[#This Row],[Emissionsquelle
(Dropdown)]],Emissionsfaktoren!$B:$G,5,FALSE),"")</f>
        <v/>
      </c>
      <c r="N41" s="15">
        <f>SUM(Dateneingabe_Emissionsquellen[[#This Row],[Berechnung Emissionen '[in t CO2e'] Scope 1]:[Berechnung Emissionen '[in t CO2e'] Scope 3]])</f>
        <v>0</v>
      </c>
    </row>
    <row r="42" spans="1:14" ht="14.1" customHeight="1">
      <c r="A42" s="195"/>
      <c r="B42" s="325"/>
      <c r="C42" s="16"/>
      <c r="D42" s="26"/>
      <c r="E42" s="38"/>
      <c r="F42" s="197" t="str">
        <f>IFERROR(VLOOKUP(Dateneingabe_Emissionsquellen[[#This Row],[Emissionsquelle
(Dropdown)]],Emissionsfaktoren!$B:$G,2,FALSE),"")</f>
        <v/>
      </c>
      <c r="G42" s="365"/>
      <c r="H42" s="322"/>
      <c r="I42" s="16"/>
      <c r="J42" s="408" t="str">
        <f>IFERROR(VLOOKUP(Dateneingabe_Emissionsquellen[[#This Row],[Emissionsquelle
(Dropdown)]],Emissionsfaktoren!$B:$G,3,FALSE),"")</f>
        <v/>
      </c>
      <c r="K42" s="408" t="str">
        <f>IFERROR(Dateneingabe_Emissionsquellen[[#This Row],[Menge]]*Dateneingabe_Emissionsquellen[[#This Row],[Emissionsfaktor '[in t CO2e/Einheit'] Scope 1]]*VLOOKUP(Dateneingabe_Emissionsquellen[[#This Row],[Datenqulität
(Dropdown)]],Datenqualität[#All], 2,FALSE),"")</f>
        <v/>
      </c>
      <c r="L42" s="410" t="str">
        <f>IFERROR(Dateneingabe_Emissionsquellen[[#This Row],[Menge]]*Dateneingabe_Emissionsquellen[[#This Row],[Emissionsfaktor '[in t CO2e/Einheit'] Scope 3]]*VLOOKUP(Dateneingabe_Emissionsquellen[[#This Row],[Datenqulität
(Dropdown)]],Datenqualität[#All], 2,FALSE),"")</f>
        <v/>
      </c>
      <c r="M42" s="25" t="str">
        <f>IFERROR(VLOOKUP(Dateneingabe_Emissionsquellen[[#This Row],[Emissionsquelle
(Dropdown)]],Emissionsfaktoren!$B:$G,5,FALSE),"")</f>
        <v/>
      </c>
      <c r="N42" s="15">
        <f>SUM(Dateneingabe_Emissionsquellen[[#This Row],[Berechnung Emissionen '[in t CO2e'] Scope 1]:[Berechnung Emissionen '[in t CO2e'] Scope 3]])</f>
        <v>0</v>
      </c>
    </row>
    <row r="43" spans="1:14" ht="14.1" customHeight="1">
      <c r="A43" s="195"/>
      <c r="B43" s="325"/>
      <c r="C43" s="16"/>
      <c r="D43" s="26"/>
      <c r="E43" s="38"/>
      <c r="F43" s="197" t="str">
        <f>IFERROR(VLOOKUP(Dateneingabe_Emissionsquellen[[#This Row],[Emissionsquelle
(Dropdown)]],Emissionsfaktoren!$B:$G,2,FALSE),"")</f>
        <v/>
      </c>
      <c r="G43" s="365"/>
      <c r="H43" s="322"/>
      <c r="I43" s="16"/>
      <c r="J43" s="408" t="str">
        <f>IFERROR(VLOOKUP(Dateneingabe_Emissionsquellen[[#This Row],[Emissionsquelle
(Dropdown)]],Emissionsfaktoren!$B:$G,3,FALSE),"")</f>
        <v/>
      </c>
      <c r="K43" s="408" t="str">
        <f>IFERROR(Dateneingabe_Emissionsquellen[[#This Row],[Menge]]*Dateneingabe_Emissionsquellen[[#This Row],[Emissionsfaktor '[in t CO2e/Einheit'] Scope 1]]*VLOOKUP(Dateneingabe_Emissionsquellen[[#This Row],[Datenqulität
(Dropdown)]],Datenqualität[#All], 2,FALSE),"")</f>
        <v/>
      </c>
      <c r="L43" s="410" t="str">
        <f>IFERROR(Dateneingabe_Emissionsquellen[[#This Row],[Menge]]*Dateneingabe_Emissionsquellen[[#This Row],[Emissionsfaktor '[in t CO2e/Einheit'] Scope 3]]*VLOOKUP(Dateneingabe_Emissionsquellen[[#This Row],[Datenqulität
(Dropdown)]],Datenqualität[#All], 2,FALSE),"")</f>
        <v/>
      </c>
      <c r="M43" s="25" t="str">
        <f>IFERROR(VLOOKUP(Dateneingabe_Emissionsquellen[[#This Row],[Emissionsquelle
(Dropdown)]],Emissionsfaktoren!$B:$G,5,FALSE),"")</f>
        <v/>
      </c>
      <c r="N43" s="15">
        <f>SUM(Dateneingabe_Emissionsquellen[[#This Row],[Berechnung Emissionen '[in t CO2e'] Scope 1]:[Berechnung Emissionen '[in t CO2e'] Scope 3]])</f>
        <v>0</v>
      </c>
    </row>
    <row r="44" spans="1:14" ht="14.1" customHeight="1">
      <c r="A44" s="195"/>
      <c r="B44" s="325"/>
      <c r="C44" s="16"/>
      <c r="D44" s="26"/>
      <c r="E44" s="38"/>
      <c r="F44" s="197" t="str">
        <f>IFERROR(VLOOKUP(Dateneingabe_Emissionsquellen[[#This Row],[Emissionsquelle
(Dropdown)]],Emissionsfaktoren!$B:$G,2,FALSE),"")</f>
        <v/>
      </c>
      <c r="G44" s="365"/>
      <c r="H44" s="322"/>
      <c r="I44" s="16"/>
      <c r="J44" s="408" t="str">
        <f>IFERROR(VLOOKUP(Dateneingabe_Emissionsquellen[[#This Row],[Emissionsquelle
(Dropdown)]],Emissionsfaktoren!$B:$G,3,FALSE),"")</f>
        <v/>
      </c>
      <c r="K44" s="408" t="str">
        <f>IFERROR(Dateneingabe_Emissionsquellen[[#This Row],[Menge]]*Dateneingabe_Emissionsquellen[[#This Row],[Emissionsfaktor '[in t CO2e/Einheit'] Scope 1]]*VLOOKUP(Dateneingabe_Emissionsquellen[[#This Row],[Datenqulität
(Dropdown)]],Datenqualität[#All], 2,FALSE),"")</f>
        <v/>
      </c>
      <c r="L44" s="410" t="str">
        <f>IFERROR(Dateneingabe_Emissionsquellen[[#This Row],[Menge]]*Dateneingabe_Emissionsquellen[[#This Row],[Emissionsfaktor '[in t CO2e/Einheit'] Scope 3]]*VLOOKUP(Dateneingabe_Emissionsquellen[[#This Row],[Datenqulität
(Dropdown)]],Datenqualität[#All], 2,FALSE),"")</f>
        <v/>
      </c>
      <c r="M44" s="25" t="str">
        <f>IFERROR(VLOOKUP(Dateneingabe_Emissionsquellen[[#This Row],[Emissionsquelle
(Dropdown)]],Emissionsfaktoren!$B:$G,5,FALSE),"")</f>
        <v/>
      </c>
      <c r="N44" s="15">
        <f>SUM(Dateneingabe_Emissionsquellen[[#This Row],[Berechnung Emissionen '[in t CO2e'] Scope 1]:[Berechnung Emissionen '[in t CO2e'] Scope 3]])</f>
        <v>0</v>
      </c>
    </row>
    <row r="45" spans="1:14" ht="14.1" customHeight="1">
      <c r="A45" s="195"/>
      <c r="B45" s="325"/>
      <c r="C45" s="16"/>
      <c r="D45" s="26"/>
      <c r="E45" s="38"/>
      <c r="F45" s="197" t="str">
        <f>IFERROR(VLOOKUP(Dateneingabe_Emissionsquellen[[#This Row],[Emissionsquelle
(Dropdown)]],Emissionsfaktoren!$B:$G,2,FALSE),"")</f>
        <v/>
      </c>
      <c r="G45" s="365"/>
      <c r="H45" s="322"/>
      <c r="I45" s="16"/>
      <c r="J45" s="408" t="str">
        <f>IFERROR(VLOOKUP(Dateneingabe_Emissionsquellen[[#This Row],[Emissionsquelle
(Dropdown)]],Emissionsfaktoren!$B:$G,3,FALSE),"")</f>
        <v/>
      </c>
      <c r="K45" s="408" t="str">
        <f>IFERROR(Dateneingabe_Emissionsquellen[[#This Row],[Menge]]*Dateneingabe_Emissionsquellen[[#This Row],[Emissionsfaktor '[in t CO2e/Einheit'] Scope 1]]*VLOOKUP(Dateneingabe_Emissionsquellen[[#This Row],[Datenqulität
(Dropdown)]],Datenqualität[#All], 2,FALSE),"")</f>
        <v/>
      </c>
      <c r="L45" s="410" t="str">
        <f>IFERROR(Dateneingabe_Emissionsquellen[[#This Row],[Menge]]*Dateneingabe_Emissionsquellen[[#This Row],[Emissionsfaktor '[in t CO2e/Einheit'] Scope 3]]*VLOOKUP(Dateneingabe_Emissionsquellen[[#This Row],[Datenqulität
(Dropdown)]],Datenqualität[#All], 2,FALSE),"")</f>
        <v/>
      </c>
      <c r="M45" s="25" t="str">
        <f>IFERROR(VLOOKUP(Dateneingabe_Emissionsquellen[[#This Row],[Emissionsquelle
(Dropdown)]],Emissionsfaktoren!$B:$G,5,FALSE),"")</f>
        <v/>
      </c>
      <c r="N45" s="15">
        <f>SUM(Dateneingabe_Emissionsquellen[[#This Row],[Berechnung Emissionen '[in t CO2e'] Scope 1]:[Berechnung Emissionen '[in t CO2e'] Scope 3]])</f>
        <v>0</v>
      </c>
    </row>
    <row r="46" spans="1:14" ht="14.1" customHeight="1">
      <c r="A46" s="195"/>
      <c r="B46" s="325"/>
      <c r="C46" s="16"/>
      <c r="D46" s="26"/>
      <c r="E46" s="38"/>
      <c r="F46" s="197" t="str">
        <f>IFERROR(VLOOKUP(Dateneingabe_Emissionsquellen[[#This Row],[Emissionsquelle
(Dropdown)]],Emissionsfaktoren!$B:$G,2,FALSE),"")</f>
        <v/>
      </c>
      <c r="G46" s="365"/>
      <c r="H46" s="322"/>
      <c r="I46" s="16"/>
      <c r="J46" s="408" t="str">
        <f>IFERROR(VLOOKUP(Dateneingabe_Emissionsquellen[[#This Row],[Emissionsquelle
(Dropdown)]],Emissionsfaktoren!$B:$G,3,FALSE),"")</f>
        <v/>
      </c>
      <c r="K46" s="408" t="str">
        <f>IFERROR(Dateneingabe_Emissionsquellen[[#This Row],[Menge]]*Dateneingabe_Emissionsquellen[[#This Row],[Emissionsfaktor '[in t CO2e/Einheit'] Scope 1]]*VLOOKUP(Dateneingabe_Emissionsquellen[[#This Row],[Datenqulität
(Dropdown)]],Datenqualität[#All], 2,FALSE),"")</f>
        <v/>
      </c>
      <c r="L46" s="410" t="str">
        <f>IFERROR(Dateneingabe_Emissionsquellen[[#This Row],[Menge]]*Dateneingabe_Emissionsquellen[[#This Row],[Emissionsfaktor '[in t CO2e/Einheit'] Scope 3]]*VLOOKUP(Dateneingabe_Emissionsquellen[[#This Row],[Datenqulität
(Dropdown)]],Datenqualität[#All], 2,FALSE),"")</f>
        <v/>
      </c>
      <c r="M46" s="25" t="str">
        <f>IFERROR(VLOOKUP(Dateneingabe_Emissionsquellen[[#This Row],[Emissionsquelle
(Dropdown)]],Emissionsfaktoren!$B:$G,5,FALSE),"")</f>
        <v/>
      </c>
      <c r="N46" s="15">
        <f>SUM(Dateneingabe_Emissionsquellen[[#This Row],[Berechnung Emissionen '[in t CO2e'] Scope 1]:[Berechnung Emissionen '[in t CO2e'] Scope 3]])</f>
        <v>0</v>
      </c>
    </row>
    <row r="47" spans="1:14" ht="14.1" customHeight="1">
      <c r="A47" s="195"/>
      <c r="B47" s="325"/>
      <c r="C47" s="16"/>
      <c r="D47" s="26"/>
      <c r="E47" s="38"/>
      <c r="F47" s="197" t="str">
        <f>IFERROR(VLOOKUP(Dateneingabe_Emissionsquellen[[#This Row],[Emissionsquelle
(Dropdown)]],Emissionsfaktoren!$B:$G,2,FALSE),"")</f>
        <v/>
      </c>
      <c r="G47" s="365"/>
      <c r="H47" s="322"/>
      <c r="I47" s="16"/>
      <c r="J47" s="408" t="str">
        <f>IFERROR(VLOOKUP(Dateneingabe_Emissionsquellen[[#This Row],[Emissionsquelle
(Dropdown)]],Emissionsfaktoren!$B:$G,3,FALSE),"")</f>
        <v/>
      </c>
      <c r="K47" s="408" t="str">
        <f>IFERROR(Dateneingabe_Emissionsquellen[[#This Row],[Menge]]*Dateneingabe_Emissionsquellen[[#This Row],[Emissionsfaktor '[in t CO2e/Einheit'] Scope 1]]*VLOOKUP(Dateneingabe_Emissionsquellen[[#This Row],[Datenqulität
(Dropdown)]],Datenqualität[#All], 2,FALSE),"")</f>
        <v/>
      </c>
      <c r="L47" s="410" t="str">
        <f>IFERROR(Dateneingabe_Emissionsquellen[[#This Row],[Menge]]*Dateneingabe_Emissionsquellen[[#This Row],[Emissionsfaktor '[in t CO2e/Einheit'] Scope 3]]*VLOOKUP(Dateneingabe_Emissionsquellen[[#This Row],[Datenqulität
(Dropdown)]],Datenqualität[#All], 2,FALSE),"")</f>
        <v/>
      </c>
      <c r="M47" s="25" t="str">
        <f>IFERROR(VLOOKUP(Dateneingabe_Emissionsquellen[[#This Row],[Emissionsquelle
(Dropdown)]],Emissionsfaktoren!$B:$G,5,FALSE),"")</f>
        <v/>
      </c>
      <c r="N47" s="15">
        <f>SUM(Dateneingabe_Emissionsquellen[[#This Row],[Berechnung Emissionen '[in t CO2e'] Scope 1]:[Berechnung Emissionen '[in t CO2e'] Scope 3]])</f>
        <v>0</v>
      </c>
    </row>
    <row r="48" spans="1:14" ht="14.1" customHeight="1">
      <c r="A48" s="195"/>
      <c r="B48" s="325"/>
      <c r="C48" s="16"/>
      <c r="D48" s="26"/>
      <c r="E48" s="38"/>
      <c r="F48" s="197" t="str">
        <f>IFERROR(VLOOKUP(Dateneingabe_Emissionsquellen[[#This Row],[Emissionsquelle
(Dropdown)]],Emissionsfaktoren!$B:$G,2,FALSE),"")</f>
        <v/>
      </c>
      <c r="G48" s="365"/>
      <c r="H48" s="322"/>
      <c r="I48" s="16"/>
      <c r="J48" s="408" t="str">
        <f>IFERROR(VLOOKUP(Dateneingabe_Emissionsquellen[[#This Row],[Emissionsquelle
(Dropdown)]],Emissionsfaktoren!$B:$G,3,FALSE),"")</f>
        <v/>
      </c>
      <c r="K48" s="408" t="str">
        <f>IFERROR(Dateneingabe_Emissionsquellen[[#This Row],[Menge]]*Dateneingabe_Emissionsquellen[[#This Row],[Emissionsfaktor '[in t CO2e/Einheit'] Scope 1]]*VLOOKUP(Dateneingabe_Emissionsquellen[[#This Row],[Datenqulität
(Dropdown)]],Datenqualität[#All], 2,FALSE),"")</f>
        <v/>
      </c>
      <c r="L48" s="410" t="str">
        <f>IFERROR(Dateneingabe_Emissionsquellen[[#This Row],[Menge]]*Dateneingabe_Emissionsquellen[[#This Row],[Emissionsfaktor '[in t CO2e/Einheit'] Scope 3]]*VLOOKUP(Dateneingabe_Emissionsquellen[[#This Row],[Datenqulität
(Dropdown)]],Datenqualität[#All], 2,FALSE),"")</f>
        <v/>
      </c>
      <c r="M48" s="25" t="str">
        <f>IFERROR(VLOOKUP(Dateneingabe_Emissionsquellen[[#This Row],[Emissionsquelle
(Dropdown)]],Emissionsfaktoren!$B:$G,5,FALSE),"")</f>
        <v/>
      </c>
      <c r="N48" s="15">
        <f>SUM(Dateneingabe_Emissionsquellen[[#This Row],[Berechnung Emissionen '[in t CO2e'] Scope 1]:[Berechnung Emissionen '[in t CO2e'] Scope 3]])</f>
        <v>0</v>
      </c>
    </row>
    <row r="49" spans="1:14" ht="14.1" customHeight="1">
      <c r="A49" s="195"/>
      <c r="B49" s="325"/>
      <c r="C49" s="16"/>
      <c r="D49" s="26"/>
      <c r="E49" s="38"/>
      <c r="F49" s="197" t="str">
        <f>IFERROR(VLOOKUP(Dateneingabe_Emissionsquellen[[#This Row],[Emissionsquelle
(Dropdown)]],Emissionsfaktoren!$B:$G,2,FALSE),"")</f>
        <v/>
      </c>
      <c r="G49" s="365"/>
      <c r="H49" s="322"/>
      <c r="I49" s="16"/>
      <c r="J49" s="408" t="str">
        <f>IFERROR(VLOOKUP(Dateneingabe_Emissionsquellen[[#This Row],[Emissionsquelle
(Dropdown)]],Emissionsfaktoren!$B:$G,3,FALSE),"")</f>
        <v/>
      </c>
      <c r="K49" s="408" t="str">
        <f>IFERROR(Dateneingabe_Emissionsquellen[[#This Row],[Menge]]*Dateneingabe_Emissionsquellen[[#This Row],[Emissionsfaktor '[in t CO2e/Einheit'] Scope 1]]*VLOOKUP(Dateneingabe_Emissionsquellen[[#This Row],[Datenqulität
(Dropdown)]],Datenqualität[#All], 2,FALSE),"")</f>
        <v/>
      </c>
      <c r="L49" s="410" t="str">
        <f>IFERROR(Dateneingabe_Emissionsquellen[[#This Row],[Menge]]*Dateneingabe_Emissionsquellen[[#This Row],[Emissionsfaktor '[in t CO2e/Einheit'] Scope 3]]*VLOOKUP(Dateneingabe_Emissionsquellen[[#This Row],[Datenqulität
(Dropdown)]],Datenqualität[#All], 2,FALSE),"")</f>
        <v/>
      </c>
      <c r="M49" s="25" t="str">
        <f>IFERROR(VLOOKUP(Dateneingabe_Emissionsquellen[[#This Row],[Emissionsquelle
(Dropdown)]],Emissionsfaktoren!$B:$G,5,FALSE),"")</f>
        <v/>
      </c>
      <c r="N49" s="15">
        <f>SUM(Dateneingabe_Emissionsquellen[[#This Row],[Berechnung Emissionen '[in t CO2e'] Scope 1]:[Berechnung Emissionen '[in t CO2e'] Scope 3]])</f>
        <v>0</v>
      </c>
    </row>
    <row r="50" spans="1:14" ht="14.1" customHeight="1">
      <c r="A50" s="195"/>
      <c r="B50" s="325"/>
      <c r="C50" s="16"/>
      <c r="D50" s="26"/>
      <c r="E50" s="38"/>
      <c r="F50" s="197" t="str">
        <f>IFERROR(VLOOKUP(Dateneingabe_Emissionsquellen[[#This Row],[Emissionsquelle
(Dropdown)]],Emissionsfaktoren!$B:$G,2,FALSE),"")</f>
        <v/>
      </c>
      <c r="G50" s="365"/>
      <c r="H50" s="322"/>
      <c r="I50" s="16"/>
      <c r="J50" s="408" t="str">
        <f>IFERROR(VLOOKUP(Dateneingabe_Emissionsquellen[[#This Row],[Emissionsquelle
(Dropdown)]],Emissionsfaktoren!$B:$G,3,FALSE),"")</f>
        <v/>
      </c>
      <c r="K50" s="408" t="str">
        <f>IFERROR(Dateneingabe_Emissionsquellen[[#This Row],[Menge]]*Dateneingabe_Emissionsquellen[[#This Row],[Emissionsfaktor '[in t CO2e/Einheit'] Scope 1]]*VLOOKUP(Dateneingabe_Emissionsquellen[[#This Row],[Datenqulität
(Dropdown)]],Datenqualität[#All], 2,FALSE),"")</f>
        <v/>
      </c>
      <c r="L50" s="410" t="str">
        <f>IFERROR(Dateneingabe_Emissionsquellen[[#This Row],[Menge]]*Dateneingabe_Emissionsquellen[[#This Row],[Emissionsfaktor '[in t CO2e/Einheit'] Scope 3]]*VLOOKUP(Dateneingabe_Emissionsquellen[[#This Row],[Datenqulität
(Dropdown)]],Datenqualität[#All], 2,FALSE),"")</f>
        <v/>
      </c>
      <c r="M50" s="25" t="str">
        <f>IFERROR(VLOOKUP(Dateneingabe_Emissionsquellen[[#This Row],[Emissionsquelle
(Dropdown)]],Emissionsfaktoren!$B:$G,5,FALSE),"")</f>
        <v/>
      </c>
      <c r="N50" s="15">
        <f>SUM(Dateneingabe_Emissionsquellen[[#This Row],[Berechnung Emissionen '[in t CO2e'] Scope 1]:[Berechnung Emissionen '[in t CO2e'] Scope 3]])</f>
        <v>0</v>
      </c>
    </row>
    <row r="51" spans="1:14" ht="14.1" customHeight="1">
      <c r="A51" s="195"/>
      <c r="B51" s="325"/>
      <c r="C51" s="16"/>
      <c r="D51" s="26"/>
      <c r="E51" s="38"/>
      <c r="F51" s="197" t="str">
        <f>IFERROR(VLOOKUP(Dateneingabe_Emissionsquellen[[#This Row],[Emissionsquelle
(Dropdown)]],Emissionsfaktoren!$B:$G,2,FALSE),"")</f>
        <v/>
      </c>
      <c r="G51" s="365"/>
      <c r="H51" s="322"/>
      <c r="I51" s="16"/>
      <c r="J51" s="408" t="str">
        <f>IFERROR(VLOOKUP(Dateneingabe_Emissionsquellen[[#This Row],[Emissionsquelle
(Dropdown)]],Emissionsfaktoren!$B:$G,3,FALSE),"")</f>
        <v/>
      </c>
      <c r="K51" s="408" t="str">
        <f>IFERROR(Dateneingabe_Emissionsquellen[[#This Row],[Menge]]*Dateneingabe_Emissionsquellen[[#This Row],[Emissionsfaktor '[in t CO2e/Einheit'] Scope 1]]*VLOOKUP(Dateneingabe_Emissionsquellen[[#This Row],[Datenqulität
(Dropdown)]],Datenqualität[#All], 2,FALSE),"")</f>
        <v/>
      </c>
      <c r="L51" s="410" t="str">
        <f>IFERROR(Dateneingabe_Emissionsquellen[[#This Row],[Menge]]*Dateneingabe_Emissionsquellen[[#This Row],[Emissionsfaktor '[in t CO2e/Einheit'] Scope 3]]*VLOOKUP(Dateneingabe_Emissionsquellen[[#This Row],[Datenqulität
(Dropdown)]],Datenqualität[#All], 2,FALSE),"")</f>
        <v/>
      </c>
      <c r="M51" s="25" t="str">
        <f>IFERROR(VLOOKUP(Dateneingabe_Emissionsquellen[[#This Row],[Emissionsquelle
(Dropdown)]],Emissionsfaktoren!$B:$G,5,FALSE),"")</f>
        <v/>
      </c>
      <c r="N51" s="15">
        <f>SUM(Dateneingabe_Emissionsquellen[[#This Row],[Berechnung Emissionen '[in t CO2e'] Scope 1]:[Berechnung Emissionen '[in t CO2e'] Scope 3]])</f>
        <v>0</v>
      </c>
    </row>
    <row r="52" spans="1:14" ht="14.1" customHeight="1">
      <c r="A52" s="195"/>
      <c r="B52" s="325"/>
      <c r="C52" s="16"/>
      <c r="D52" s="26"/>
      <c r="E52" s="38"/>
      <c r="F52" s="197" t="str">
        <f>IFERROR(VLOOKUP(Dateneingabe_Emissionsquellen[[#This Row],[Emissionsquelle
(Dropdown)]],Emissionsfaktoren!$B:$G,2,FALSE),"")</f>
        <v/>
      </c>
      <c r="G52" s="365"/>
      <c r="H52" s="322"/>
      <c r="I52" s="16"/>
      <c r="J52" s="408" t="str">
        <f>IFERROR(VLOOKUP(Dateneingabe_Emissionsquellen[[#This Row],[Emissionsquelle
(Dropdown)]],Emissionsfaktoren!$B:$G,3,FALSE),"")</f>
        <v/>
      </c>
      <c r="K52" s="408" t="str">
        <f>IFERROR(Dateneingabe_Emissionsquellen[[#This Row],[Menge]]*Dateneingabe_Emissionsquellen[[#This Row],[Emissionsfaktor '[in t CO2e/Einheit'] Scope 1]]*VLOOKUP(Dateneingabe_Emissionsquellen[[#This Row],[Datenqulität
(Dropdown)]],Datenqualität[#All], 2,FALSE),"")</f>
        <v/>
      </c>
      <c r="L52" s="410" t="str">
        <f>IFERROR(Dateneingabe_Emissionsquellen[[#This Row],[Menge]]*Dateneingabe_Emissionsquellen[[#This Row],[Emissionsfaktor '[in t CO2e/Einheit'] Scope 3]]*VLOOKUP(Dateneingabe_Emissionsquellen[[#This Row],[Datenqulität
(Dropdown)]],Datenqualität[#All], 2,FALSE),"")</f>
        <v/>
      </c>
      <c r="M52" s="25" t="str">
        <f>IFERROR(VLOOKUP(Dateneingabe_Emissionsquellen[[#This Row],[Emissionsquelle
(Dropdown)]],Emissionsfaktoren!$B:$G,5,FALSE),"")</f>
        <v/>
      </c>
      <c r="N52" s="15">
        <f>SUM(Dateneingabe_Emissionsquellen[[#This Row],[Berechnung Emissionen '[in t CO2e'] Scope 1]:[Berechnung Emissionen '[in t CO2e'] Scope 3]])</f>
        <v>0</v>
      </c>
    </row>
    <row r="53" spans="1:14" ht="14.1" customHeight="1">
      <c r="A53" s="195"/>
      <c r="B53" s="325"/>
      <c r="C53" s="16"/>
      <c r="D53" s="26"/>
      <c r="E53" s="38"/>
      <c r="F53" s="197" t="str">
        <f>IFERROR(VLOOKUP(Dateneingabe_Emissionsquellen[[#This Row],[Emissionsquelle
(Dropdown)]],Emissionsfaktoren!$B:$G,2,FALSE),"")</f>
        <v/>
      </c>
      <c r="G53" s="365"/>
      <c r="H53" s="322"/>
      <c r="I53" s="16"/>
      <c r="J53" s="408" t="str">
        <f>IFERROR(VLOOKUP(Dateneingabe_Emissionsquellen[[#This Row],[Emissionsquelle
(Dropdown)]],Emissionsfaktoren!$B:$G,3,FALSE),"")</f>
        <v/>
      </c>
      <c r="K53" s="408" t="str">
        <f>IFERROR(Dateneingabe_Emissionsquellen[[#This Row],[Menge]]*Dateneingabe_Emissionsquellen[[#This Row],[Emissionsfaktor '[in t CO2e/Einheit'] Scope 1]]*VLOOKUP(Dateneingabe_Emissionsquellen[[#This Row],[Datenqulität
(Dropdown)]],Datenqualität[#All], 2,FALSE),"")</f>
        <v/>
      </c>
      <c r="L53" s="410" t="str">
        <f>IFERROR(Dateneingabe_Emissionsquellen[[#This Row],[Menge]]*Dateneingabe_Emissionsquellen[[#This Row],[Emissionsfaktor '[in t CO2e/Einheit'] Scope 3]]*VLOOKUP(Dateneingabe_Emissionsquellen[[#This Row],[Datenqulität
(Dropdown)]],Datenqualität[#All], 2,FALSE),"")</f>
        <v/>
      </c>
      <c r="M53" s="25" t="str">
        <f>IFERROR(VLOOKUP(Dateneingabe_Emissionsquellen[[#This Row],[Emissionsquelle
(Dropdown)]],Emissionsfaktoren!$B:$G,5,FALSE),"")</f>
        <v/>
      </c>
      <c r="N53" s="15">
        <f>SUM(Dateneingabe_Emissionsquellen[[#This Row],[Berechnung Emissionen '[in t CO2e'] Scope 1]:[Berechnung Emissionen '[in t CO2e'] Scope 3]])</f>
        <v>0</v>
      </c>
    </row>
    <row r="54" spans="1:14" ht="14.1" customHeight="1">
      <c r="A54" s="195"/>
      <c r="B54" s="325"/>
      <c r="C54" s="16"/>
      <c r="D54" s="26"/>
      <c r="E54" s="38"/>
      <c r="F54" s="197" t="str">
        <f>IFERROR(VLOOKUP(Dateneingabe_Emissionsquellen[[#This Row],[Emissionsquelle
(Dropdown)]],Emissionsfaktoren!$B:$G,2,FALSE),"")</f>
        <v/>
      </c>
      <c r="G54" s="365"/>
      <c r="H54" s="322"/>
      <c r="I54" s="16"/>
      <c r="J54" s="408" t="str">
        <f>IFERROR(VLOOKUP(Dateneingabe_Emissionsquellen[[#This Row],[Emissionsquelle
(Dropdown)]],Emissionsfaktoren!$B:$G,3,FALSE),"")</f>
        <v/>
      </c>
      <c r="K54" s="408" t="str">
        <f>IFERROR(Dateneingabe_Emissionsquellen[[#This Row],[Menge]]*Dateneingabe_Emissionsquellen[[#This Row],[Emissionsfaktor '[in t CO2e/Einheit'] Scope 1]]*VLOOKUP(Dateneingabe_Emissionsquellen[[#This Row],[Datenqulität
(Dropdown)]],Datenqualität[#All], 2,FALSE),"")</f>
        <v/>
      </c>
      <c r="L54" s="410" t="str">
        <f>IFERROR(Dateneingabe_Emissionsquellen[[#This Row],[Menge]]*Dateneingabe_Emissionsquellen[[#This Row],[Emissionsfaktor '[in t CO2e/Einheit'] Scope 3]]*VLOOKUP(Dateneingabe_Emissionsquellen[[#This Row],[Datenqulität
(Dropdown)]],Datenqualität[#All], 2,FALSE),"")</f>
        <v/>
      </c>
      <c r="M54" s="25" t="str">
        <f>IFERROR(VLOOKUP(Dateneingabe_Emissionsquellen[[#This Row],[Emissionsquelle
(Dropdown)]],Emissionsfaktoren!$B:$G,5,FALSE),"")</f>
        <v/>
      </c>
      <c r="N54" s="15">
        <f>SUM(Dateneingabe_Emissionsquellen[[#This Row],[Berechnung Emissionen '[in t CO2e'] Scope 1]:[Berechnung Emissionen '[in t CO2e'] Scope 3]])</f>
        <v>0</v>
      </c>
    </row>
    <row r="55" spans="1:14" ht="14.1" customHeight="1">
      <c r="A55" s="195"/>
      <c r="B55" s="196"/>
      <c r="C55" s="16"/>
      <c r="D55" s="26"/>
      <c r="E55" s="38"/>
      <c r="F55" s="197" t="str">
        <f>IFERROR(VLOOKUP(Dateneingabe_Emissionsquellen[[#This Row],[Emissionsquelle
(Dropdown)]],Emissionsfaktoren!$B:$G,2,FALSE),"")</f>
        <v/>
      </c>
      <c r="G55" s="365"/>
      <c r="H55" s="322"/>
      <c r="I55" s="16"/>
      <c r="J55" s="408" t="str">
        <f>IFERROR(VLOOKUP(Dateneingabe_Emissionsquellen[[#This Row],[Emissionsquelle
(Dropdown)]],Emissionsfaktoren!$B:$G,3,FALSE),"")</f>
        <v/>
      </c>
      <c r="K55" s="408" t="str">
        <f>IFERROR(Dateneingabe_Emissionsquellen[[#This Row],[Menge]]*Dateneingabe_Emissionsquellen[[#This Row],[Emissionsfaktor '[in t CO2e/Einheit'] Scope 1]]*VLOOKUP(Dateneingabe_Emissionsquellen[[#This Row],[Datenqulität
(Dropdown)]],Datenqualität[#All], 2,FALSE),"")</f>
        <v/>
      </c>
      <c r="L55" s="410" t="str">
        <f>IFERROR(Dateneingabe_Emissionsquellen[[#This Row],[Menge]]*Dateneingabe_Emissionsquellen[[#This Row],[Emissionsfaktor '[in t CO2e/Einheit'] Scope 3]]*VLOOKUP(Dateneingabe_Emissionsquellen[[#This Row],[Datenqulität
(Dropdown)]],Datenqualität[#All], 2,FALSE),"")</f>
        <v/>
      </c>
      <c r="M55" s="25" t="str">
        <f>IFERROR(VLOOKUP(Dateneingabe_Emissionsquellen[[#This Row],[Emissionsquelle
(Dropdown)]],Emissionsfaktoren!$B:$G,5,FALSE),"")</f>
        <v/>
      </c>
      <c r="N55" s="15">
        <f>SUM(Dateneingabe_Emissionsquellen[[#This Row],[Berechnung Emissionen '[in t CO2e'] Scope 1]:[Berechnung Emissionen '[in t CO2e'] Scope 3]])</f>
        <v>0</v>
      </c>
    </row>
    <row r="56" spans="1:14" ht="14.1" customHeight="1">
      <c r="A56" s="195"/>
      <c r="B56" s="196"/>
      <c r="C56" s="16"/>
      <c r="D56" s="26"/>
      <c r="E56" s="38"/>
      <c r="F56" s="197" t="str">
        <f>IFERROR(VLOOKUP(Dateneingabe_Emissionsquellen[[#This Row],[Emissionsquelle
(Dropdown)]],Emissionsfaktoren!$B:$G,2,FALSE),"")</f>
        <v/>
      </c>
      <c r="G56" s="365"/>
      <c r="H56" s="322"/>
      <c r="I56" s="16"/>
      <c r="J56" s="408" t="str">
        <f>IFERROR(VLOOKUP(Dateneingabe_Emissionsquellen[[#This Row],[Emissionsquelle
(Dropdown)]],Emissionsfaktoren!$B:$G,3,FALSE),"")</f>
        <v/>
      </c>
      <c r="K56" s="408" t="str">
        <f>IFERROR(Dateneingabe_Emissionsquellen[[#This Row],[Menge]]*Dateneingabe_Emissionsquellen[[#This Row],[Emissionsfaktor '[in t CO2e/Einheit'] Scope 1]]*VLOOKUP(Dateneingabe_Emissionsquellen[[#This Row],[Datenqulität
(Dropdown)]],Datenqualität[#All], 2,FALSE),"")</f>
        <v/>
      </c>
      <c r="L56" s="410" t="str">
        <f>IFERROR(Dateneingabe_Emissionsquellen[[#This Row],[Menge]]*Dateneingabe_Emissionsquellen[[#This Row],[Emissionsfaktor '[in t CO2e/Einheit'] Scope 3]]*VLOOKUP(Dateneingabe_Emissionsquellen[[#This Row],[Datenqulität
(Dropdown)]],Datenqualität[#All], 2,FALSE),"")</f>
        <v/>
      </c>
      <c r="M56" s="25" t="str">
        <f>IFERROR(VLOOKUP(Dateneingabe_Emissionsquellen[[#This Row],[Emissionsquelle
(Dropdown)]],Emissionsfaktoren!$B:$G,5,FALSE),"")</f>
        <v/>
      </c>
      <c r="N56" s="15">
        <f>SUM(Dateneingabe_Emissionsquellen[[#This Row],[Berechnung Emissionen '[in t CO2e'] Scope 1]:[Berechnung Emissionen '[in t CO2e'] Scope 3]])</f>
        <v>0</v>
      </c>
    </row>
    <row r="57" spans="1:14" ht="14.1" customHeight="1">
      <c r="A57" s="195"/>
      <c r="B57" s="196"/>
      <c r="C57" s="16"/>
      <c r="D57" s="26"/>
      <c r="E57" s="38"/>
      <c r="F57" s="197" t="str">
        <f>IFERROR(VLOOKUP(Dateneingabe_Emissionsquellen[[#This Row],[Emissionsquelle
(Dropdown)]],Emissionsfaktoren!$B:$G,2,FALSE),"")</f>
        <v/>
      </c>
      <c r="G57" s="365"/>
      <c r="H57" s="322"/>
      <c r="I57" s="16"/>
      <c r="J57" s="408" t="str">
        <f>IFERROR(VLOOKUP(Dateneingabe_Emissionsquellen[[#This Row],[Emissionsquelle
(Dropdown)]],Emissionsfaktoren!$B:$G,3,FALSE),"")</f>
        <v/>
      </c>
      <c r="K57" s="408" t="str">
        <f>IFERROR(Dateneingabe_Emissionsquellen[[#This Row],[Menge]]*Dateneingabe_Emissionsquellen[[#This Row],[Emissionsfaktor '[in t CO2e/Einheit'] Scope 1]]*VLOOKUP(Dateneingabe_Emissionsquellen[[#This Row],[Datenqulität
(Dropdown)]],Datenqualität[#All], 2,FALSE),"")</f>
        <v/>
      </c>
      <c r="L57" s="410" t="str">
        <f>IFERROR(Dateneingabe_Emissionsquellen[[#This Row],[Menge]]*Dateneingabe_Emissionsquellen[[#This Row],[Emissionsfaktor '[in t CO2e/Einheit'] Scope 3]]*VLOOKUP(Dateneingabe_Emissionsquellen[[#This Row],[Datenqulität
(Dropdown)]],Datenqualität[#All], 2,FALSE),"")</f>
        <v/>
      </c>
      <c r="M57" s="25" t="str">
        <f>IFERROR(VLOOKUP(Dateneingabe_Emissionsquellen[[#This Row],[Emissionsquelle
(Dropdown)]],Emissionsfaktoren!$B:$G,5,FALSE),"")</f>
        <v/>
      </c>
      <c r="N57" s="15">
        <f>SUM(Dateneingabe_Emissionsquellen[[#This Row],[Berechnung Emissionen '[in t CO2e'] Scope 1]:[Berechnung Emissionen '[in t CO2e'] Scope 3]])</f>
        <v>0</v>
      </c>
    </row>
    <row r="58" spans="1:14" ht="14.1" customHeight="1">
      <c r="A58" s="195"/>
      <c r="B58" s="196"/>
      <c r="C58" s="16"/>
      <c r="D58" s="26"/>
      <c r="E58" s="38"/>
      <c r="F58" s="197" t="str">
        <f>IFERROR(VLOOKUP(Dateneingabe_Emissionsquellen[[#This Row],[Emissionsquelle
(Dropdown)]],Emissionsfaktoren!$B:$G,2,FALSE),"")</f>
        <v/>
      </c>
      <c r="G58" s="365"/>
      <c r="H58" s="322"/>
      <c r="I58" s="16"/>
      <c r="J58" s="408" t="str">
        <f>IFERROR(VLOOKUP(Dateneingabe_Emissionsquellen[[#This Row],[Emissionsquelle
(Dropdown)]],Emissionsfaktoren!$B:$G,3,FALSE),"")</f>
        <v/>
      </c>
      <c r="K58" s="408" t="str">
        <f>IFERROR(Dateneingabe_Emissionsquellen[[#This Row],[Menge]]*Dateneingabe_Emissionsquellen[[#This Row],[Emissionsfaktor '[in t CO2e/Einheit'] Scope 1]]*VLOOKUP(Dateneingabe_Emissionsquellen[[#This Row],[Datenqulität
(Dropdown)]],Datenqualität[#All], 2,FALSE),"")</f>
        <v/>
      </c>
      <c r="L58" s="410" t="str">
        <f>IFERROR(Dateneingabe_Emissionsquellen[[#This Row],[Menge]]*Dateneingabe_Emissionsquellen[[#This Row],[Emissionsfaktor '[in t CO2e/Einheit'] Scope 3]]*VLOOKUP(Dateneingabe_Emissionsquellen[[#This Row],[Datenqulität
(Dropdown)]],Datenqualität[#All], 2,FALSE),"")</f>
        <v/>
      </c>
      <c r="M58" s="25" t="str">
        <f>IFERROR(VLOOKUP(Dateneingabe_Emissionsquellen[[#This Row],[Emissionsquelle
(Dropdown)]],Emissionsfaktoren!$B:$G,5,FALSE),"")</f>
        <v/>
      </c>
      <c r="N58" s="15">
        <f>SUM(Dateneingabe_Emissionsquellen[[#This Row],[Berechnung Emissionen '[in t CO2e'] Scope 1]:[Berechnung Emissionen '[in t CO2e'] Scope 3]])</f>
        <v>0</v>
      </c>
    </row>
    <row r="59" spans="1:14" ht="14.1" customHeight="1">
      <c r="A59" s="195"/>
      <c r="B59" s="196"/>
      <c r="C59" s="16"/>
      <c r="D59" s="26"/>
      <c r="E59" s="38"/>
      <c r="F59" s="197" t="str">
        <f>IFERROR(VLOOKUP(Dateneingabe_Emissionsquellen[[#This Row],[Emissionsquelle
(Dropdown)]],Emissionsfaktoren!$B:$G,2,FALSE),"")</f>
        <v/>
      </c>
      <c r="G59" s="365"/>
      <c r="H59" s="322"/>
      <c r="I59" s="16"/>
      <c r="J59" s="408" t="str">
        <f>IFERROR(VLOOKUP(Dateneingabe_Emissionsquellen[[#This Row],[Emissionsquelle
(Dropdown)]],Emissionsfaktoren!$B:$G,3,FALSE),"")</f>
        <v/>
      </c>
      <c r="K59" s="408" t="str">
        <f>IFERROR(Dateneingabe_Emissionsquellen[[#This Row],[Menge]]*Dateneingabe_Emissionsquellen[[#This Row],[Emissionsfaktor '[in t CO2e/Einheit'] Scope 1]]*VLOOKUP(Dateneingabe_Emissionsquellen[[#This Row],[Datenqulität
(Dropdown)]],Datenqualität[#All], 2,FALSE),"")</f>
        <v/>
      </c>
      <c r="L59" s="410" t="str">
        <f>IFERROR(Dateneingabe_Emissionsquellen[[#This Row],[Menge]]*Dateneingabe_Emissionsquellen[[#This Row],[Emissionsfaktor '[in t CO2e/Einheit'] Scope 3]]*VLOOKUP(Dateneingabe_Emissionsquellen[[#This Row],[Datenqulität
(Dropdown)]],Datenqualität[#All], 2,FALSE),"")</f>
        <v/>
      </c>
      <c r="M59" s="25" t="str">
        <f>IFERROR(VLOOKUP(Dateneingabe_Emissionsquellen[[#This Row],[Emissionsquelle
(Dropdown)]],Emissionsfaktoren!$B:$G,5,FALSE),"")</f>
        <v/>
      </c>
      <c r="N59" s="15">
        <f>SUM(Dateneingabe_Emissionsquellen[[#This Row],[Berechnung Emissionen '[in t CO2e'] Scope 1]:[Berechnung Emissionen '[in t CO2e'] Scope 3]])</f>
        <v>0</v>
      </c>
    </row>
    <row r="60" spans="1:14" ht="14.1" customHeight="1">
      <c r="A60" s="195"/>
      <c r="B60" s="196"/>
      <c r="C60" s="16"/>
      <c r="D60" s="26"/>
      <c r="E60" s="38"/>
      <c r="F60" s="197" t="str">
        <f>IFERROR(VLOOKUP(Dateneingabe_Emissionsquellen[[#This Row],[Emissionsquelle
(Dropdown)]],Emissionsfaktoren!$B:$G,2,FALSE),"")</f>
        <v/>
      </c>
      <c r="G60" s="365"/>
      <c r="H60" s="322"/>
      <c r="I60" s="16"/>
      <c r="J60" s="408" t="str">
        <f>IFERROR(VLOOKUP(Dateneingabe_Emissionsquellen[[#This Row],[Emissionsquelle
(Dropdown)]],Emissionsfaktoren!$B:$G,3,FALSE),"")</f>
        <v/>
      </c>
      <c r="K60" s="408" t="str">
        <f>IFERROR(Dateneingabe_Emissionsquellen[[#This Row],[Menge]]*Dateneingabe_Emissionsquellen[[#This Row],[Emissionsfaktor '[in t CO2e/Einheit'] Scope 1]]*VLOOKUP(Dateneingabe_Emissionsquellen[[#This Row],[Datenqulität
(Dropdown)]],Datenqualität[#All], 2,FALSE),"")</f>
        <v/>
      </c>
      <c r="L60" s="410" t="str">
        <f>IFERROR(Dateneingabe_Emissionsquellen[[#This Row],[Menge]]*Dateneingabe_Emissionsquellen[[#This Row],[Emissionsfaktor '[in t CO2e/Einheit'] Scope 3]]*VLOOKUP(Dateneingabe_Emissionsquellen[[#This Row],[Datenqulität
(Dropdown)]],Datenqualität[#All], 2,FALSE),"")</f>
        <v/>
      </c>
      <c r="M60" s="25" t="str">
        <f>IFERROR(VLOOKUP(Dateneingabe_Emissionsquellen[[#This Row],[Emissionsquelle
(Dropdown)]],Emissionsfaktoren!$B:$G,5,FALSE),"")</f>
        <v/>
      </c>
      <c r="N60" s="15">
        <f>SUM(Dateneingabe_Emissionsquellen[[#This Row],[Berechnung Emissionen '[in t CO2e'] Scope 1]:[Berechnung Emissionen '[in t CO2e'] Scope 3]])</f>
        <v>0</v>
      </c>
    </row>
    <row r="61" spans="1:14" ht="14.1" customHeight="1">
      <c r="A61" s="195"/>
      <c r="B61" s="196"/>
      <c r="C61" s="16"/>
      <c r="D61" s="26"/>
      <c r="E61" s="38"/>
      <c r="F61" s="197" t="str">
        <f>IFERROR(VLOOKUP(Dateneingabe_Emissionsquellen[[#This Row],[Emissionsquelle
(Dropdown)]],Emissionsfaktoren!$B:$G,2,FALSE),"")</f>
        <v/>
      </c>
      <c r="G61" s="365"/>
      <c r="H61" s="322"/>
      <c r="I61" s="16"/>
      <c r="J61" s="408" t="str">
        <f>IFERROR(VLOOKUP(Dateneingabe_Emissionsquellen[[#This Row],[Emissionsquelle
(Dropdown)]],Emissionsfaktoren!$B:$G,3,FALSE),"")</f>
        <v/>
      </c>
      <c r="K61" s="408" t="str">
        <f>IFERROR(Dateneingabe_Emissionsquellen[[#This Row],[Menge]]*Dateneingabe_Emissionsquellen[[#This Row],[Emissionsfaktor '[in t CO2e/Einheit'] Scope 1]]*VLOOKUP(Dateneingabe_Emissionsquellen[[#This Row],[Datenqulität
(Dropdown)]],Datenqualität[#All], 2,FALSE),"")</f>
        <v/>
      </c>
      <c r="L61" s="410" t="str">
        <f>IFERROR(Dateneingabe_Emissionsquellen[[#This Row],[Menge]]*Dateneingabe_Emissionsquellen[[#This Row],[Emissionsfaktor '[in t CO2e/Einheit'] Scope 3]]*VLOOKUP(Dateneingabe_Emissionsquellen[[#This Row],[Datenqulität
(Dropdown)]],Datenqualität[#All], 2,FALSE),"")</f>
        <v/>
      </c>
      <c r="M61" s="25" t="str">
        <f>IFERROR(VLOOKUP(Dateneingabe_Emissionsquellen[[#This Row],[Emissionsquelle
(Dropdown)]],Emissionsfaktoren!$B:$G,5,FALSE),"")</f>
        <v/>
      </c>
      <c r="N61" s="15">
        <f>SUM(Dateneingabe_Emissionsquellen[[#This Row],[Berechnung Emissionen '[in t CO2e'] Scope 1]:[Berechnung Emissionen '[in t CO2e'] Scope 3]])</f>
        <v>0</v>
      </c>
    </row>
    <row r="62" spans="1:14" ht="14.1" customHeight="1">
      <c r="A62" s="195"/>
      <c r="B62" s="196"/>
      <c r="C62" s="16"/>
      <c r="D62" s="26"/>
      <c r="E62" s="38"/>
      <c r="F62" s="197" t="str">
        <f>IFERROR(VLOOKUP(Dateneingabe_Emissionsquellen[[#This Row],[Emissionsquelle
(Dropdown)]],Emissionsfaktoren!$B:$G,2,FALSE),"")</f>
        <v/>
      </c>
      <c r="G62" s="365"/>
      <c r="H62" s="322"/>
      <c r="I62" s="16"/>
      <c r="J62" s="408" t="str">
        <f>IFERROR(VLOOKUP(Dateneingabe_Emissionsquellen[[#This Row],[Emissionsquelle
(Dropdown)]],Emissionsfaktoren!$B:$G,3,FALSE),"")</f>
        <v/>
      </c>
      <c r="K62" s="408" t="str">
        <f>IFERROR(Dateneingabe_Emissionsquellen[[#This Row],[Menge]]*Dateneingabe_Emissionsquellen[[#This Row],[Emissionsfaktor '[in t CO2e/Einheit'] Scope 1]]*VLOOKUP(Dateneingabe_Emissionsquellen[[#This Row],[Datenqulität
(Dropdown)]],Datenqualität[#All], 2,FALSE),"")</f>
        <v/>
      </c>
      <c r="L62" s="410" t="str">
        <f>IFERROR(Dateneingabe_Emissionsquellen[[#This Row],[Menge]]*Dateneingabe_Emissionsquellen[[#This Row],[Emissionsfaktor '[in t CO2e/Einheit'] Scope 3]]*VLOOKUP(Dateneingabe_Emissionsquellen[[#This Row],[Datenqulität
(Dropdown)]],Datenqualität[#All], 2,FALSE),"")</f>
        <v/>
      </c>
      <c r="M62" s="25" t="str">
        <f>IFERROR(VLOOKUP(Dateneingabe_Emissionsquellen[[#This Row],[Emissionsquelle
(Dropdown)]],Emissionsfaktoren!$B:$G,5,FALSE),"")</f>
        <v/>
      </c>
      <c r="N62" s="15">
        <f>SUM(Dateneingabe_Emissionsquellen[[#This Row],[Berechnung Emissionen '[in t CO2e'] Scope 1]:[Berechnung Emissionen '[in t CO2e'] Scope 3]])</f>
        <v>0</v>
      </c>
    </row>
    <row r="63" spans="1:14" ht="14.1" customHeight="1">
      <c r="A63" s="195"/>
      <c r="B63" s="196"/>
      <c r="C63" s="16"/>
      <c r="D63" s="26"/>
      <c r="E63" s="38"/>
      <c r="F63" s="197" t="str">
        <f>IFERROR(VLOOKUP(Dateneingabe_Emissionsquellen[[#This Row],[Emissionsquelle
(Dropdown)]],Emissionsfaktoren!$B:$G,2,FALSE),"")</f>
        <v/>
      </c>
      <c r="G63" s="365"/>
      <c r="H63" s="322"/>
      <c r="I63" s="16"/>
      <c r="J63" s="408" t="str">
        <f>IFERROR(VLOOKUP(Dateneingabe_Emissionsquellen[[#This Row],[Emissionsquelle
(Dropdown)]],Emissionsfaktoren!$B:$G,3,FALSE),"")</f>
        <v/>
      </c>
      <c r="K63" s="408" t="str">
        <f>IFERROR(Dateneingabe_Emissionsquellen[[#This Row],[Menge]]*Dateneingabe_Emissionsquellen[[#This Row],[Emissionsfaktor '[in t CO2e/Einheit'] Scope 1]]*VLOOKUP(Dateneingabe_Emissionsquellen[[#This Row],[Datenqulität
(Dropdown)]],Datenqualität[#All], 2,FALSE),"")</f>
        <v/>
      </c>
      <c r="L63" s="410" t="str">
        <f>IFERROR(Dateneingabe_Emissionsquellen[[#This Row],[Menge]]*Dateneingabe_Emissionsquellen[[#This Row],[Emissionsfaktor '[in t CO2e/Einheit'] Scope 3]]*VLOOKUP(Dateneingabe_Emissionsquellen[[#This Row],[Datenqulität
(Dropdown)]],Datenqualität[#All], 2,FALSE),"")</f>
        <v/>
      </c>
      <c r="M63" s="25" t="str">
        <f>IFERROR(VLOOKUP(Dateneingabe_Emissionsquellen[[#This Row],[Emissionsquelle
(Dropdown)]],Emissionsfaktoren!$B:$G,5,FALSE),"")</f>
        <v/>
      </c>
      <c r="N63" s="15">
        <f>SUM(Dateneingabe_Emissionsquellen[[#This Row],[Berechnung Emissionen '[in t CO2e'] Scope 1]:[Berechnung Emissionen '[in t CO2e'] Scope 3]])</f>
        <v>0</v>
      </c>
    </row>
    <row r="64" spans="1:14" ht="14.1" customHeight="1">
      <c r="A64" s="195"/>
      <c r="B64" s="196"/>
      <c r="C64" s="16"/>
      <c r="D64" s="26"/>
      <c r="E64" s="38"/>
      <c r="F64" s="197" t="str">
        <f>IFERROR(VLOOKUP(Dateneingabe_Emissionsquellen[[#This Row],[Emissionsquelle
(Dropdown)]],Emissionsfaktoren!$B:$G,2,FALSE),"")</f>
        <v/>
      </c>
      <c r="G64" s="365"/>
      <c r="H64" s="322"/>
      <c r="I64" s="16"/>
      <c r="J64" s="408" t="str">
        <f>IFERROR(VLOOKUP(Dateneingabe_Emissionsquellen[[#This Row],[Emissionsquelle
(Dropdown)]],Emissionsfaktoren!$B:$G,3,FALSE),"")</f>
        <v/>
      </c>
      <c r="K64" s="408" t="str">
        <f>IFERROR(Dateneingabe_Emissionsquellen[[#This Row],[Menge]]*Dateneingabe_Emissionsquellen[[#This Row],[Emissionsfaktor '[in t CO2e/Einheit'] Scope 1]]*VLOOKUP(Dateneingabe_Emissionsquellen[[#This Row],[Datenqulität
(Dropdown)]],Datenqualität[#All], 2,FALSE),"")</f>
        <v/>
      </c>
      <c r="L64" s="410" t="str">
        <f>IFERROR(Dateneingabe_Emissionsquellen[[#This Row],[Menge]]*Dateneingabe_Emissionsquellen[[#This Row],[Emissionsfaktor '[in t CO2e/Einheit'] Scope 3]]*VLOOKUP(Dateneingabe_Emissionsquellen[[#This Row],[Datenqulität
(Dropdown)]],Datenqualität[#All], 2,FALSE),"")</f>
        <v/>
      </c>
      <c r="M64" s="25" t="str">
        <f>IFERROR(VLOOKUP(Dateneingabe_Emissionsquellen[[#This Row],[Emissionsquelle
(Dropdown)]],Emissionsfaktoren!$B:$G,5,FALSE),"")</f>
        <v/>
      </c>
      <c r="N64" s="15">
        <f>SUM(Dateneingabe_Emissionsquellen[[#This Row],[Berechnung Emissionen '[in t CO2e'] Scope 1]:[Berechnung Emissionen '[in t CO2e'] Scope 3]])</f>
        <v>0</v>
      </c>
    </row>
    <row r="65" spans="1:14" ht="14.1" customHeight="1">
      <c r="A65" s="195"/>
      <c r="B65" s="196"/>
      <c r="C65" s="16"/>
      <c r="D65" s="26"/>
      <c r="E65" s="38"/>
      <c r="F65" s="197" t="str">
        <f>IFERROR(VLOOKUP(Dateneingabe_Emissionsquellen[[#This Row],[Emissionsquelle
(Dropdown)]],Emissionsfaktoren!$B:$G,2,FALSE),"")</f>
        <v/>
      </c>
      <c r="G65" s="365"/>
      <c r="H65" s="322"/>
      <c r="I65" s="16"/>
      <c r="J65" s="408" t="str">
        <f>IFERROR(VLOOKUP(Dateneingabe_Emissionsquellen[[#This Row],[Emissionsquelle
(Dropdown)]],Emissionsfaktoren!$B:$G,3,FALSE),"")</f>
        <v/>
      </c>
      <c r="K65" s="408" t="str">
        <f>IFERROR(Dateneingabe_Emissionsquellen[[#This Row],[Menge]]*Dateneingabe_Emissionsquellen[[#This Row],[Emissionsfaktor '[in t CO2e/Einheit'] Scope 1]]*VLOOKUP(Dateneingabe_Emissionsquellen[[#This Row],[Datenqulität
(Dropdown)]],Datenqualität[#All], 2,FALSE),"")</f>
        <v/>
      </c>
      <c r="L65" s="410" t="str">
        <f>IFERROR(Dateneingabe_Emissionsquellen[[#This Row],[Menge]]*Dateneingabe_Emissionsquellen[[#This Row],[Emissionsfaktor '[in t CO2e/Einheit'] Scope 3]]*VLOOKUP(Dateneingabe_Emissionsquellen[[#This Row],[Datenqulität
(Dropdown)]],Datenqualität[#All], 2,FALSE),"")</f>
        <v/>
      </c>
      <c r="M65" s="25" t="str">
        <f>IFERROR(VLOOKUP(Dateneingabe_Emissionsquellen[[#This Row],[Emissionsquelle
(Dropdown)]],Emissionsfaktoren!$B:$G,5,FALSE),"")</f>
        <v/>
      </c>
      <c r="N65" s="15">
        <f>SUM(Dateneingabe_Emissionsquellen[[#This Row],[Berechnung Emissionen '[in t CO2e'] Scope 1]:[Berechnung Emissionen '[in t CO2e'] Scope 3]])</f>
        <v>0</v>
      </c>
    </row>
    <row r="66" spans="1:14" ht="14.1" customHeight="1">
      <c r="A66" s="195"/>
      <c r="B66" s="196"/>
      <c r="C66" s="16"/>
      <c r="D66" s="26"/>
      <c r="E66" s="38"/>
      <c r="F66" s="197" t="str">
        <f>IFERROR(VLOOKUP(Dateneingabe_Emissionsquellen[[#This Row],[Emissionsquelle
(Dropdown)]],Emissionsfaktoren!$B:$G,2,FALSE),"")</f>
        <v/>
      </c>
      <c r="G66" s="365"/>
      <c r="H66" s="322"/>
      <c r="I66" s="16"/>
      <c r="J66" s="408" t="str">
        <f>IFERROR(VLOOKUP(Dateneingabe_Emissionsquellen[[#This Row],[Emissionsquelle
(Dropdown)]],Emissionsfaktoren!$B:$G,3,FALSE),"")</f>
        <v/>
      </c>
      <c r="K66" s="408" t="str">
        <f>IFERROR(Dateneingabe_Emissionsquellen[[#This Row],[Menge]]*Dateneingabe_Emissionsquellen[[#This Row],[Emissionsfaktor '[in t CO2e/Einheit'] Scope 1]]*VLOOKUP(Dateneingabe_Emissionsquellen[[#This Row],[Datenqulität
(Dropdown)]],Datenqualität[#All], 2,FALSE),"")</f>
        <v/>
      </c>
      <c r="L66" s="410" t="str">
        <f>IFERROR(Dateneingabe_Emissionsquellen[[#This Row],[Menge]]*Dateneingabe_Emissionsquellen[[#This Row],[Emissionsfaktor '[in t CO2e/Einheit'] Scope 3]]*VLOOKUP(Dateneingabe_Emissionsquellen[[#This Row],[Datenqulität
(Dropdown)]],Datenqualität[#All], 2,FALSE),"")</f>
        <v/>
      </c>
      <c r="M66" s="25" t="str">
        <f>IFERROR(VLOOKUP(Dateneingabe_Emissionsquellen[[#This Row],[Emissionsquelle
(Dropdown)]],Emissionsfaktoren!$B:$G,5,FALSE),"")</f>
        <v/>
      </c>
      <c r="N66" s="15">
        <f>SUM(Dateneingabe_Emissionsquellen[[#This Row],[Berechnung Emissionen '[in t CO2e'] Scope 1]:[Berechnung Emissionen '[in t CO2e'] Scope 3]])</f>
        <v>0</v>
      </c>
    </row>
    <row r="67" spans="1:14" ht="14.1" customHeight="1">
      <c r="A67" s="195"/>
      <c r="B67" s="196"/>
      <c r="C67" s="16"/>
      <c r="D67" s="26"/>
      <c r="E67" s="38"/>
      <c r="F67" s="197" t="str">
        <f>IFERROR(VLOOKUP(Dateneingabe_Emissionsquellen[[#This Row],[Emissionsquelle
(Dropdown)]],Emissionsfaktoren!$B:$G,2,FALSE),"")</f>
        <v/>
      </c>
      <c r="G67" s="365"/>
      <c r="H67" s="322"/>
      <c r="I67" s="16"/>
      <c r="J67" s="408" t="str">
        <f>IFERROR(VLOOKUP(Dateneingabe_Emissionsquellen[[#This Row],[Emissionsquelle
(Dropdown)]],Emissionsfaktoren!$B:$G,3,FALSE),"")</f>
        <v/>
      </c>
      <c r="K67" s="408" t="str">
        <f>IFERROR(Dateneingabe_Emissionsquellen[[#This Row],[Menge]]*Dateneingabe_Emissionsquellen[[#This Row],[Emissionsfaktor '[in t CO2e/Einheit'] Scope 1]]*VLOOKUP(Dateneingabe_Emissionsquellen[[#This Row],[Datenqulität
(Dropdown)]],Datenqualität[#All], 2,FALSE),"")</f>
        <v/>
      </c>
      <c r="L67" s="410" t="str">
        <f>IFERROR(Dateneingabe_Emissionsquellen[[#This Row],[Menge]]*Dateneingabe_Emissionsquellen[[#This Row],[Emissionsfaktor '[in t CO2e/Einheit'] Scope 3]]*VLOOKUP(Dateneingabe_Emissionsquellen[[#This Row],[Datenqulität
(Dropdown)]],Datenqualität[#All], 2,FALSE),"")</f>
        <v/>
      </c>
      <c r="M67" s="25" t="str">
        <f>IFERROR(VLOOKUP(Dateneingabe_Emissionsquellen[[#This Row],[Emissionsquelle
(Dropdown)]],Emissionsfaktoren!$B:$G,5,FALSE),"")</f>
        <v/>
      </c>
      <c r="N67" s="15">
        <f>SUM(Dateneingabe_Emissionsquellen[[#This Row],[Berechnung Emissionen '[in t CO2e'] Scope 1]:[Berechnung Emissionen '[in t CO2e'] Scope 3]])</f>
        <v>0</v>
      </c>
    </row>
    <row r="68" spans="1:14" ht="14.1" customHeight="1">
      <c r="A68" s="195"/>
      <c r="B68" s="196"/>
      <c r="C68" s="16"/>
      <c r="D68" s="26"/>
      <c r="E68" s="38"/>
      <c r="F68" s="197" t="str">
        <f>IFERROR(VLOOKUP(Dateneingabe_Emissionsquellen[[#This Row],[Emissionsquelle
(Dropdown)]],Emissionsfaktoren!$B:$G,2,FALSE),"")</f>
        <v/>
      </c>
      <c r="G68" s="365"/>
      <c r="H68" s="322"/>
      <c r="I68" s="16"/>
      <c r="J68" s="408" t="str">
        <f>IFERROR(VLOOKUP(Dateneingabe_Emissionsquellen[[#This Row],[Emissionsquelle
(Dropdown)]],Emissionsfaktoren!$B:$G,3,FALSE),"")</f>
        <v/>
      </c>
      <c r="K68" s="408" t="str">
        <f>IFERROR(Dateneingabe_Emissionsquellen[[#This Row],[Menge]]*Dateneingabe_Emissionsquellen[[#This Row],[Emissionsfaktor '[in t CO2e/Einheit'] Scope 1]]*VLOOKUP(Dateneingabe_Emissionsquellen[[#This Row],[Datenqulität
(Dropdown)]],Datenqualität[#All], 2,FALSE),"")</f>
        <v/>
      </c>
      <c r="L68" s="410" t="str">
        <f>IFERROR(Dateneingabe_Emissionsquellen[[#This Row],[Menge]]*Dateneingabe_Emissionsquellen[[#This Row],[Emissionsfaktor '[in t CO2e/Einheit'] Scope 3]]*VLOOKUP(Dateneingabe_Emissionsquellen[[#This Row],[Datenqulität
(Dropdown)]],Datenqualität[#All], 2,FALSE),"")</f>
        <v/>
      </c>
      <c r="M68" s="25" t="str">
        <f>IFERROR(VLOOKUP(Dateneingabe_Emissionsquellen[[#This Row],[Emissionsquelle
(Dropdown)]],Emissionsfaktoren!$B:$G,5,FALSE),"")</f>
        <v/>
      </c>
      <c r="N68" s="15">
        <f>SUM(Dateneingabe_Emissionsquellen[[#This Row],[Berechnung Emissionen '[in t CO2e'] Scope 1]:[Berechnung Emissionen '[in t CO2e'] Scope 3]])</f>
        <v>0</v>
      </c>
    </row>
    <row r="69" spans="1:14" ht="14.1" customHeight="1">
      <c r="A69" s="195"/>
      <c r="B69" s="196"/>
      <c r="C69" s="16"/>
      <c r="D69" s="26"/>
      <c r="E69" s="38"/>
      <c r="F69" s="197" t="str">
        <f>IFERROR(VLOOKUP(Dateneingabe_Emissionsquellen[[#This Row],[Emissionsquelle
(Dropdown)]],Emissionsfaktoren!$B:$G,2,FALSE),"")</f>
        <v/>
      </c>
      <c r="G69" s="365"/>
      <c r="H69" s="322"/>
      <c r="I69" s="16"/>
      <c r="J69" s="408" t="str">
        <f>IFERROR(VLOOKUP(Dateneingabe_Emissionsquellen[[#This Row],[Emissionsquelle
(Dropdown)]],Emissionsfaktoren!$B:$G,3,FALSE),"")</f>
        <v/>
      </c>
      <c r="K69" s="408" t="str">
        <f>IFERROR(Dateneingabe_Emissionsquellen[[#This Row],[Menge]]*Dateneingabe_Emissionsquellen[[#This Row],[Emissionsfaktor '[in t CO2e/Einheit'] Scope 1]]*VLOOKUP(Dateneingabe_Emissionsquellen[[#This Row],[Datenqulität
(Dropdown)]],Datenqualität[#All], 2,FALSE),"")</f>
        <v/>
      </c>
      <c r="L69" s="410" t="str">
        <f>IFERROR(Dateneingabe_Emissionsquellen[[#This Row],[Menge]]*Dateneingabe_Emissionsquellen[[#This Row],[Emissionsfaktor '[in t CO2e/Einheit'] Scope 3]]*VLOOKUP(Dateneingabe_Emissionsquellen[[#This Row],[Datenqulität
(Dropdown)]],Datenqualität[#All], 2,FALSE),"")</f>
        <v/>
      </c>
      <c r="M69" s="25" t="str">
        <f>IFERROR(VLOOKUP(Dateneingabe_Emissionsquellen[[#This Row],[Emissionsquelle
(Dropdown)]],Emissionsfaktoren!$B:$G,5,FALSE),"")</f>
        <v/>
      </c>
      <c r="N69" s="15">
        <f>SUM(Dateneingabe_Emissionsquellen[[#This Row],[Berechnung Emissionen '[in t CO2e'] Scope 1]:[Berechnung Emissionen '[in t CO2e'] Scope 3]])</f>
        <v>0</v>
      </c>
    </row>
    <row r="70" spans="1:14" ht="14.1" customHeight="1">
      <c r="A70" s="195"/>
      <c r="B70" s="196"/>
      <c r="C70" s="16"/>
      <c r="D70" s="26"/>
      <c r="E70" s="38"/>
      <c r="F70" s="197" t="str">
        <f>IFERROR(VLOOKUP(Dateneingabe_Emissionsquellen[[#This Row],[Emissionsquelle
(Dropdown)]],Emissionsfaktoren!$B:$G,2,FALSE),"")</f>
        <v/>
      </c>
      <c r="G70" s="365"/>
      <c r="H70" s="322"/>
      <c r="I70" s="16"/>
      <c r="J70" s="408" t="str">
        <f>IFERROR(VLOOKUP(Dateneingabe_Emissionsquellen[[#This Row],[Emissionsquelle
(Dropdown)]],Emissionsfaktoren!$B:$G,3,FALSE),"")</f>
        <v/>
      </c>
      <c r="K70" s="408" t="str">
        <f>IFERROR(Dateneingabe_Emissionsquellen[[#This Row],[Menge]]*Dateneingabe_Emissionsquellen[[#This Row],[Emissionsfaktor '[in t CO2e/Einheit'] Scope 1]]*VLOOKUP(Dateneingabe_Emissionsquellen[[#This Row],[Datenqulität
(Dropdown)]],Datenqualität[#All], 2,FALSE),"")</f>
        <v/>
      </c>
      <c r="L70" s="410" t="str">
        <f>IFERROR(Dateneingabe_Emissionsquellen[[#This Row],[Menge]]*Dateneingabe_Emissionsquellen[[#This Row],[Emissionsfaktor '[in t CO2e/Einheit'] Scope 3]]*VLOOKUP(Dateneingabe_Emissionsquellen[[#This Row],[Datenqulität
(Dropdown)]],Datenqualität[#All], 2,FALSE),"")</f>
        <v/>
      </c>
      <c r="M70" s="25" t="str">
        <f>IFERROR(VLOOKUP(Dateneingabe_Emissionsquellen[[#This Row],[Emissionsquelle
(Dropdown)]],Emissionsfaktoren!$B:$G,5,FALSE),"")</f>
        <v/>
      </c>
      <c r="N70" s="15">
        <f>SUM(Dateneingabe_Emissionsquellen[[#This Row],[Berechnung Emissionen '[in t CO2e'] Scope 1]:[Berechnung Emissionen '[in t CO2e'] Scope 3]])</f>
        <v>0</v>
      </c>
    </row>
    <row r="71" spans="1:14" ht="14.1" customHeight="1">
      <c r="A71" s="195"/>
      <c r="B71" s="196"/>
      <c r="C71" s="16"/>
      <c r="D71" s="26"/>
      <c r="E71" s="38"/>
      <c r="F71" s="197" t="str">
        <f>IFERROR(VLOOKUP(Dateneingabe_Emissionsquellen[[#This Row],[Emissionsquelle
(Dropdown)]],Emissionsfaktoren!$B:$G,2,FALSE),"")</f>
        <v/>
      </c>
      <c r="G71" s="366"/>
      <c r="H71" s="322"/>
      <c r="I71" s="322"/>
      <c r="J71" s="408" t="str">
        <f>IFERROR(VLOOKUP(Dateneingabe_Emissionsquellen[[#This Row],[Emissionsquelle
(Dropdown)]],Emissionsfaktoren!$B:$G,3,FALSE),"")</f>
        <v/>
      </c>
      <c r="K71" s="408" t="str">
        <f>IFERROR(Dateneingabe_Emissionsquellen[[#This Row],[Menge]]*Dateneingabe_Emissionsquellen[[#This Row],[Emissionsfaktor '[in t CO2e/Einheit'] Scope 1]]*VLOOKUP(Dateneingabe_Emissionsquellen[[#This Row],[Datenqulität
(Dropdown)]],Datenqualität[#All], 2,FALSE),"")</f>
        <v/>
      </c>
      <c r="L71" s="410" t="str">
        <f>IFERROR(Dateneingabe_Emissionsquellen[[#This Row],[Menge]]*Dateneingabe_Emissionsquellen[[#This Row],[Emissionsfaktor '[in t CO2e/Einheit'] Scope 3]]*VLOOKUP(Dateneingabe_Emissionsquellen[[#This Row],[Datenqulität
(Dropdown)]],Datenqualität[#All], 2,FALSE),"")</f>
        <v/>
      </c>
      <c r="M71" s="25" t="str">
        <f>IFERROR(VLOOKUP(Dateneingabe_Emissionsquellen[[#This Row],[Emissionsquelle
(Dropdown)]],Emissionsfaktoren!$B:$G,5,FALSE),"")</f>
        <v/>
      </c>
      <c r="N71" s="15">
        <f>SUM(Dateneingabe_Emissionsquellen[[#This Row],[Berechnung Emissionen '[in t CO2e'] Scope 1]:[Berechnung Emissionen '[in t CO2e'] Scope 3]])</f>
        <v>0</v>
      </c>
    </row>
    <row r="72" spans="1:14" ht="14.1" customHeight="1">
      <c r="A72" s="195"/>
      <c r="B72" s="196"/>
      <c r="C72" s="16"/>
      <c r="D72" s="26"/>
      <c r="E72" s="38"/>
      <c r="F72" s="197" t="str">
        <f>IFERROR(VLOOKUP(Dateneingabe_Emissionsquellen[[#This Row],[Emissionsquelle
(Dropdown)]],Emissionsfaktoren!$B:$G,2,FALSE),"")</f>
        <v/>
      </c>
      <c r="G72" s="365"/>
      <c r="H72" s="322"/>
      <c r="I72" s="322"/>
      <c r="J72" s="408" t="str">
        <f>IFERROR(VLOOKUP(Dateneingabe_Emissionsquellen[[#This Row],[Emissionsquelle
(Dropdown)]],Emissionsfaktoren!$B:$G,3,FALSE),"")</f>
        <v/>
      </c>
      <c r="K72" s="408" t="str">
        <f>IFERROR(Dateneingabe_Emissionsquellen[[#This Row],[Menge]]*Dateneingabe_Emissionsquellen[[#This Row],[Emissionsfaktor '[in t CO2e/Einheit'] Scope 1]]*VLOOKUP(Dateneingabe_Emissionsquellen[[#This Row],[Datenqulität
(Dropdown)]],Datenqualität[#All], 2,FALSE),"")</f>
        <v/>
      </c>
      <c r="L72" s="410" t="str">
        <f>IFERROR(Dateneingabe_Emissionsquellen[[#This Row],[Menge]]*Dateneingabe_Emissionsquellen[[#This Row],[Emissionsfaktor '[in t CO2e/Einheit'] Scope 3]]*VLOOKUP(Dateneingabe_Emissionsquellen[[#This Row],[Datenqulität
(Dropdown)]],Datenqualität[#All], 2,FALSE),"")</f>
        <v/>
      </c>
      <c r="M72" s="25" t="str">
        <f>IFERROR(VLOOKUP(Dateneingabe_Emissionsquellen[[#This Row],[Emissionsquelle
(Dropdown)]],Emissionsfaktoren!$B:$G,5,FALSE),"")</f>
        <v/>
      </c>
      <c r="N72" s="15">
        <f>SUM(Dateneingabe_Emissionsquellen[[#This Row],[Berechnung Emissionen '[in t CO2e'] Scope 1]:[Berechnung Emissionen '[in t CO2e'] Scope 3]])</f>
        <v>0</v>
      </c>
    </row>
    <row r="73" spans="1:14" ht="14.1" customHeight="1">
      <c r="A73" s="195"/>
      <c r="B73" s="196"/>
      <c r="C73" s="16"/>
      <c r="D73" s="26"/>
      <c r="E73" s="38"/>
      <c r="F73" s="197" t="str">
        <f>IFERROR(VLOOKUP(Dateneingabe_Emissionsquellen[[#This Row],[Emissionsquelle
(Dropdown)]],Emissionsfaktoren!$B:$G,2,FALSE),"")</f>
        <v/>
      </c>
      <c r="G73" s="365"/>
      <c r="H73" s="322"/>
      <c r="I73" s="322"/>
      <c r="J73" s="408" t="str">
        <f>IFERROR(VLOOKUP(Dateneingabe_Emissionsquellen[[#This Row],[Emissionsquelle
(Dropdown)]],Emissionsfaktoren!$B:$G,3,FALSE),"")</f>
        <v/>
      </c>
      <c r="K73" s="408" t="str">
        <f>IFERROR(Dateneingabe_Emissionsquellen[[#This Row],[Menge]]*Dateneingabe_Emissionsquellen[[#This Row],[Emissionsfaktor '[in t CO2e/Einheit'] Scope 1]]*VLOOKUP(Dateneingabe_Emissionsquellen[[#This Row],[Datenqulität
(Dropdown)]],Datenqualität[#All], 2,FALSE),"")</f>
        <v/>
      </c>
      <c r="L73" s="410" t="str">
        <f>IFERROR(Dateneingabe_Emissionsquellen[[#This Row],[Menge]]*Dateneingabe_Emissionsquellen[[#This Row],[Emissionsfaktor '[in t CO2e/Einheit'] Scope 3]]*VLOOKUP(Dateneingabe_Emissionsquellen[[#This Row],[Datenqulität
(Dropdown)]],Datenqualität[#All], 2,FALSE),"")</f>
        <v/>
      </c>
      <c r="M73" s="25" t="str">
        <f>IFERROR(VLOOKUP(Dateneingabe_Emissionsquellen[[#This Row],[Emissionsquelle
(Dropdown)]],Emissionsfaktoren!$B:$G,5,FALSE),"")</f>
        <v/>
      </c>
      <c r="N73" s="15">
        <f>SUM(Dateneingabe_Emissionsquellen[[#This Row],[Berechnung Emissionen '[in t CO2e'] Scope 1]:[Berechnung Emissionen '[in t CO2e'] Scope 3]])</f>
        <v>0</v>
      </c>
    </row>
    <row r="74" spans="1:14" ht="14.1" customHeight="1">
      <c r="A74" s="195"/>
      <c r="B74" s="196"/>
      <c r="C74" s="16"/>
      <c r="D74" s="26"/>
      <c r="E74" s="38"/>
      <c r="F74" s="197" t="str">
        <f>IFERROR(VLOOKUP(Dateneingabe_Emissionsquellen[[#This Row],[Emissionsquelle
(Dropdown)]],Emissionsfaktoren!$B:$G,2,FALSE),"")</f>
        <v/>
      </c>
      <c r="G74" s="365"/>
      <c r="H74" s="322"/>
      <c r="I74" s="322"/>
      <c r="J74" s="408" t="str">
        <f>IFERROR(VLOOKUP(Dateneingabe_Emissionsquellen[[#This Row],[Emissionsquelle
(Dropdown)]],Emissionsfaktoren!$B:$G,3,FALSE),"")</f>
        <v/>
      </c>
      <c r="K74" s="408" t="str">
        <f>IFERROR(Dateneingabe_Emissionsquellen[[#This Row],[Menge]]*Dateneingabe_Emissionsquellen[[#This Row],[Emissionsfaktor '[in t CO2e/Einheit'] Scope 1]]*VLOOKUP(Dateneingabe_Emissionsquellen[[#This Row],[Datenqulität
(Dropdown)]],Datenqualität[#All], 2,FALSE),"")</f>
        <v/>
      </c>
      <c r="L74" s="410" t="str">
        <f>IFERROR(Dateneingabe_Emissionsquellen[[#This Row],[Menge]]*Dateneingabe_Emissionsquellen[[#This Row],[Emissionsfaktor '[in t CO2e/Einheit'] Scope 3]]*VLOOKUP(Dateneingabe_Emissionsquellen[[#This Row],[Datenqulität
(Dropdown)]],Datenqualität[#All], 2,FALSE),"")</f>
        <v/>
      </c>
      <c r="M74" s="25" t="str">
        <f>IFERROR(VLOOKUP(Dateneingabe_Emissionsquellen[[#This Row],[Emissionsquelle
(Dropdown)]],Emissionsfaktoren!$B:$G,5,FALSE),"")</f>
        <v/>
      </c>
      <c r="N74" s="15">
        <f>SUM(Dateneingabe_Emissionsquellen[[#This Row],[Berechnung Emissionen '[in t CO2e'] Scope 1]:[Berechnung Emissionen '[in t CO2e'] Scope 3]])</f>
        <v>0</v>
      </c>
    </row>
    <row r="75" spans="1:14" ht="14.1" customHeight="1">
      <c r="A75" s="195"/>
      <c r="B75" s="196"/>
      <c r="C75" s="16"/>
      <c r="D75" s="26"/>
      <c r="E75" s="38"/>
      <c r="F75" s="197" t="str">
        <f>IFERROR(VLOOKUP(Dateneingabe_Emissionsquellen[[#This Row],[Emissionsquelle
(Dropdown)]],Emissionsfaktoren!$B:$G,2,FALSE),"")</f>
        <v/>
      </c>
      <c r="G75" s="365"/>
      <c r="H75" s="322"/>
      <c r="I75" s="322"/>
      <c r="J75" s="408" t="str">
        <f>IFERROR(VLOOKUP(Dateneingabe_Emissionsquellen[[#This Row],[Emissionsquelle
(Dropdown)]],Emissionsfaktoren!$B:$G,3,FALSE),"")</f>
        <v/>
      </c>
      <c r="K75" s="408" t="str">
        <f>IFERROR(Dateneingabe_Emissionsquellen[[#This Row],[Menge]]*Dateneingabe_Emissionsquellen[[#This Row],[Emissionsfaktor '[in t CO2e/Einheit'] Scope 1]]*VLOOKUP(Dateneingabe_Emissionsquellen[[#This Row],[Datenqulität
(Dropdown)]],Datenqualität[#All], 2,FALSE),"")</f>
        <v/>
      </c>
      <c r="L75" s="410" t="str">
        <f>IFERROR(Dateneingabe_Emissionsquellen[[#This Row],[Menge]]*Dateneingabe_Emissionsquellen[[#This Row],[Emissionsfaktor '[in t CO2e/Einheit'] Scope 3]]*VLOOKUP(Dateneingabe_Emissionsquellen[[#This Row],[Datenqulität
(Dropdown)]],Datenqualität[#All], 2,FALSE),"")</f>
        <v/>
      </c>
      <c r="M75" s="25" t="str">
        <f>IFERROR(VLOOKUP(Dateneingabe_Emissionsquellen[[#This Row],[Emissionsquelle
(Dropdown)]],Emissionsfaktoren!$B:$G,5,FALSE),"")</f>
        <v/>
      </c>
      <c r="N75" s="15">
        <f>SUM(Dateneingabe_Emissionsquellen[[#This Row],[Berechnung Emissionen '[in t CO2e'] Scope 1]:[Berechnung Emissionen '[in t CO2e'] Scope 3]])</f>
        <v>0</v>
      </c>
    </row>
    <row r="76" spans="1:14" ht="14.1" customHeight="1">
      <c r="A76" s="195"/>
      <c r="B76" s="196"/>
      <c r="C76" s="16"/>
      <c r="D76" s="26"/>
      <c r="E76" s="38"/>
      <c r="F76" s="197" t="str">
        <f>IFERROR(VLOOKUP(Dateneingabe_Emissionsquellen[[#This Row],[Emissionsquelle
(Dropdown)]],Emissionsfaktoren!$B:$G,2,FALSE),"")</f>
        <v/>
      </c>
      <c r="G76" s="365"/>
      <c r="H76" s="322"/>
      <c r="I76" s="322"/>
      <c r="J76" s="408" t="str">
        <f>IFERROR(VLOOKUP(Dateneingabe_Emissionsquellen[[#This Row],[Emissionsquelle
(Dropdown)]],Emissionsfaktoren!$B:$G,3,FALSE),"")</f>
        <v/>
      </c>
      <c r="K76" s="408" t="str">
        <f>IFERROR(Dateneingabe_Emissionsquellen[[#This Row],[Menge]]*Dateneingabe_Emissionsquellen[[#This Row],[Emissionsfaktor '[in t CO2e/Einheit'] Scope 1]]*VLOOKUP(Dateneingabe_Emissionsquellen[[#This Row],[Datenqulität
(Dropdown)]],Datenqualität[#All], 2,FALSE),"")</f>
        <v/>
      </c>
      <c r="L76" s="410" t="str">
        <f>IFERROR(Dateneingabe_Emissionsquellen[[#This Row],[Menge]]*Dateneingabe_Emissionsquellen[[#This Row],[Emissionsfaktor '[in t CO2e/Einheit'] Scope 3]]*VLOOKUP(Dateneingabe_Emissionsquellen[[#This Row],[Datenqulität
(Dropdown)]],Datenqualität[#All], 2,FALSE),"")</f>
        <v/>
      </c>
      <c r="M76" s="25" t="str">
        <f>IFERROR(VLOOKUP(Dateneingabe_Emissionsquellen[[#This Row],[Emissionsquelle
(Dropdown)]],Emissionsfaktoren!$B:$G,5,FALSE),"")</f>
        <v/>
      </c>
      <c r="N76" s="15">
        <f>SUM(Dateneingabe_Emissionsquellen[[#This Row],[Berechnung Emissionen '[in t CO2e'] Scope 1]:[Berechnung Emissionen '[in t CO2e'] Scope 3]])</f>
        <v>0</v>
      </c>
    </row>
    <row r="77" spans="1:14" ht="14.1" customHeight="1">
      <c r="A77" s="195"/>
      <c r="B77" s="196"/>
      <c r="C77" s="16"/>
      <c r="D77" s="26"/>
      <c r="E77" s="38"/>
      <c r="F77" s="197" t="str">
        <f>IFERROR(VLOOKUP(Dateneingabe_Emissionsquellen[[#This Row],[Emissionsquelle
(Dropdown)]],Emissionsfaktoren!$B:$G,2,FALSE),"")</f>
        <v/>
      </c>
      <c r="G77" s="365"/>
      <c r="H77" s="322"/>
      <c r="I77" s="322"/>
      <c r="J77" s="408" t="str">
        <f>IFERROR(VLOOKUP(Dateneingabe_Emissionsquellen[[#This Row],[Emissionsquelle
(Dropdown)]],Emissionsfaktoren!$B:$G,3,FALSE),"")</f>
        <v/>
      </c>
      <c r="K77" s="408" t="str">
        <f>IFERROR(Dateneingabe_Emissionsquellen[[#This Row],[Menge]]*Dateneingabe_Emissionsquellen[[#This Row],[Emissionsfaktor '[in t CO2e/Einheit'] Scope 1]]*VLOOKUP(Dateneingabe_Emissionsquellen[[#This Row],[Datenqulität
(Dropdown)]],Datenqualität[#All], 2,FALSE),"")</f>
        <v/>
      </c>
      <c r="L77" s="410" t="str">
        <f>IFERROR(Dateneingabe_Emissionsquellen[[#This Row],[Menge]]*Dateneingabe_Emissionsquellen[[#This Row],[Emissionsfaktor '[in t CO2e/Einheit'] Scope 3]]*VLOOKUP(Dateneingabe_Emissionsquellen[[#This Row],[Datenqulität
(Dropdown)]],Datenqualität[#All], 2,FALSE),"")</f>
        <v/>
      </c>
      <c r="M77" s="25" t="str">
        <f>IFERROR(VLOOKUP(Dateneingabe_Emissionsquellen[[#This Row],[Emissionsquelle
(Dropdown)]],Emissionsfaktoren!$B:$G,5,FALSE),"")</f>
        <v/>
      </c>
      <c r="N77" s="15">
        <f>SUM(Dateneingabe_Emissionsquellen[[#This Row],[Berechnung Emissionen '[in t CO2e'] Scope 1]:[Berechnung Emissionen '[in t CO2e'] Scope 3]])</f>
        <v>0</v>
      </c>
    </row>
    <row r="78" spans="1:14" ht="14.1" customHeight="1">
      <c r="A78" s="195"/>
      <c r="B78" s="196"/>
      <c r="C78" s="16"/>
      <c r="D78" s="26"/>
      <c r="E78" s="38"/>
      <c r="F78" s="197" t="str">
        <f>IFERROR(VLOOKUP(Dateneingabe_Emissionsquellen[[#This Row],[Emissionsquelle
(Dropdown)]],Emissionsfaktoren!$B:$G,2,FALSE),"")</f>
        <v/>
      </c>
      <c r="G78" s="365"/>
      <c r="H78" s="322"/>
      <c r="I78" s="322"/>
      <c r="J78" s="408" t="str">
        <f>IFERROR(VLOOKUP(Dateneingabe_Emissionsquellen[[#This Row],[Emissionsquelle
(Dropdown)]],Emissionsfaktoren!$B:$G,3,FALSE),"")</f>
        <v/>
      </c>
      <c r="K78" s="408" t="str">
        <f>IFERROR(Dateneingabe_Emissionsquellen[[#This Row],[Menge]]*Dateneingabe_Emissionsquellen[[#This Row],[Emissionsfaktor '[in t CO2e/Einheit'] Scope 1]]*VLOOKUP(Dateneingabe_Emissionsquellen[[#This Row],[Datenqulität
(Dropdown)]],Datenqualität[#All], 2,FALSE),"")</f>
        <v/>
      </c>
      <c r="L78" s="410" t="str">
        <f>IFERROR(Dateneingabe_Emissionsquellen[[#This Row],[Menge]]*Dateneingabe_Emissionsquellen[[#This Row],[Emissionsfaktor '[in t CO2e/Einheit'] Scope 3]]*VLOOKUP(Dateneingabe_Emissionsquellen[[#This Row],[Datenqulität
(Dropdown)]],Datenqualität[#All], 2,FALSE),"")</f>
        <v/>
      </c>
      <c r="M78" s="25" t="str">
        <f>IFERROR(VLOOKUP(Dateneingabe_Emissionsquellen[[#This Row],[Emissionsquelle
(Dropdown)]],Emissionsfaktoren!$B:$G,5,FALSE),"")</f>
        <v/>
      </c>
      <c r="N78" s="15">
        <f>SUM(Dateneingabe_Emissionsquellen[[#This Row],[Berechnung Emissionen '[in t CO2e'] Scope 1]:[Berechnung Emissionen '[in t CO2e'] Scope 3]])</f>
        <v>0</v>
      </c>
    </row>
    <row r="79" spans="1:14" ht="14.1" customHeight="1">
      <c r="A79" s="195"/>
      <c r="B79" s="196"/>
      <c r="C79" s="16"/>
      <c r="D79" s="26"/>
      <c r="E79" s="38"/>
      <c r="F79" s="197" t="str">
        <f>IFERROR(VLOOKUP(Dateneingabe_Emissionsquellen[[#This Row],[Emissionsquelle
(Dropdown)]],Emissionsfaktoren!$B:$G,2,FALSE),"")</f>
        <v/>
      </c>
      <c r="G79" s="365"/>
      <c r="H79" s="322"/>
      <c r="I79" s="322"/>
      <c r="J79" s="408" t="str">
        <f>IFERROR(VLOOKUP(Dateneingabe_Emissionsquellen[[#This Row],[Emissionsquelle
(Dropdown)]],Emissionsfaktoren!$B:$G,3,FALSE),"")</f>
        <v/>
      </c>
      <c r="K79" s="408" t="str">
        <f>IFERROR(Dateneingabe_Emissionsquellen[[#This Row],[Menge]]*Dateneingabe_Emissionsquellen[[#This Row],[Emissionsfaktor '[in t CO2e/Einheit'] Scope 1]]*VLOOKUP(Dateneingabe_Emissionsquellen[[#This Row],[Datenqulität
(Dropdown)]],Datenqualität[#All], 2,FALSE),"")</f>
        <v/>
      </c>
      <c r="L79" s="410" t="str">
        <f>IFERROR(Dateneingabe_Emissionsquellen[[#This Row],[Menge]]*Dateneingabe_Emissionsquellen[[#This Row],[Emissionsfaktor '[in t CO2e/Einheit'] Scope 3]]*VLOOKUP(Dateneingabe_Emissionsquellen[[#This Row],[Datenqulität
(Dropdown)]],Datenqualität[#All], 2,FALSE),"")</f>
        <v/>
      </c>
      <c r="M79" s="25" t="str">
        <f>IFERROR(VLOOKUP(Dateneingabe_Emissionsquellen[[#This Row],[Emissionsquelle
(Dropdown)]],Emissionsfaktoren!$B:$G,5,FALSE),"")</f>
        <v/>
      </c>
      <c r="N79" s="15">
        <f>SUM(Dateneingabe_Emissionsquellen[[#This Row],[Berechnung Emissionen '[in t CO2e'] Scope 1]:[Berechnung Emissionen '[in t CO2e'] Scope 3]])</f>
        <v>0</v>
      </c>
    </row>
    <row r="80" spans="1:14" ht="14.1" customHeight="1">
      <c r="A80" s="195"/>
      <c r="B80" s="196"/>
      <c r="C80" s="16"/>
      <c r="D80" s="26"/>
      <c r="E80" s="38"/>
      <c r="F80" s="197" t="str">
        <f>IFERROR(VLOOKUP(Dateneingabe_Emissionsquellen[[#This Row],[Emissionsquelle
(Dropdown)]],Emissionsfaktoren!$B:$G,2,FALSE),"")</f>
        <v/>
      </c>
      <c r="G80" s="365"/>
      <c r="H80" s="322"/>
      <c r="I80" s="322"/>
      <c r="J80" s="408" t="str">
        <f>IFERROR(VLOOKUP(Dateneingabe_Emissionsquellen[[#This Row],[Emissionsquelle
(Dropdown)]],Emissionsfaktoren!$B:$G,3,FALSE),"")</f>
        <v/>
      </c>
      <c r="K80" s="408" t="str">
        <f>IFERROR(Dateneingabe_Emissionsquellen[[#This Row],[Menge]]*Dateneingabe_Emissionsquellen[[#This Row],[Emissionsfaktor '[in t CO2e/Einheit'] Scope 1]]*VLOOKUP(Dateneingabe_Emissionsquellen[[#This Row],[Datenqulität
(Dropdown)]],Datenqualität[#All], 2,FALSE),"")</f>
        <v/>
      </c>
      <c r="L80" s="410" t="str">
        <f>IFERROR(Dateneingabe_Emissionsquellen[[#This Row],[Menge]]*Dateneingabe_Emissionsquellen[[#This Row],[Emissionsfaktor '[in t CO2e/Einheit'] Scope 3]]*VLOOKUP(Dateneingabe_Emissionsquellen[[#This Row],[Datenqulität
(Dropdown)]],Datenqualität[#All], 2,FALSE),"")</f>
        <v/>
      </c>
      <c r="M80" s="25" t="str">
        <f>IFERROR(VLOOKUP(Dateneingabe_Emissionsquellen[[#This Row],[Emissionsquelle
(Dropdown)]],Emissionsfaktoren!$B:$G,5,FALSE),"")</f>
        <v/>
      </c>
      <c r="N80" s="15">
        <f>SUM(Dateneingabe_Emissionsquellen[[#This Row],[Berechnung Emissionen '[in t CO2e'] Scope 1]:[Berechnung Emissionen '[in t CO2e'] Scope 3]])</f>
        <v>0</v>
      </c>
    </row>
    <row r="81" spans="1:14" ht="14.1" customHeight="1">
      <c r="A81" s="195"/>
      <c r="B81" s="196"/>
      <c r="C81" s="16"/>
      <c r="D81" s="26"/>
      <c r="E81" s="38"/>
      <c r="F81" s="197" t="str">
        <f>IFERROR(VLOOKUP(Dateneingabe_Emissionsquellen[[#This Row],[Emissionsquelle
(Dropdown)]],Emissionsfaktoren!$B:$G,2,FALSE),"")</f>
        <v/>
      </c>
      <c r="G81" s="365"/>
      <c r="H81" s="322"/>
      <c r="I81" s="322"/>
      <c r="J81" s="408" t="str">
        <f>IFERROR(VLOOKUP(Dateneingabe_Emissionsquellen[[#This Row],[Emissionsquelle
(Dropdown)]],Emissionsfaktoren!$B:$G,3,FALSE),"")</f>
        <v/>
      </c>
      <c r="K81" s="408" t="str">
        <f>IFERROR(Dateneingabe_Emissionsquellen[[#This Row],[Menge]]*Dateneingabe_Emissionsquellen[[#This Row],[Emissionsfaktor '[in t CO2e/Einheit'] Scope 1]]*VLOOKUP(Dateneingabe_Emissionsquellen[[#This Row],[Datenqulität
(Dropdown)]],Datenqualität[#All], 2,FALSE),"")</f>
        <v/>
      </c>
      <c r="L81" s="410" t="str">
        <f>IFERROR(Dateneingabe_Emissionsquellen[[#This Row],[Menge]]*Dateneingabe_Emissionsquellen[[#This Row],[Emissionsfaktor '[in t CO2e/Einheit'] Scope 3]]*VLOOKUP(Dateneingabe_Emissionsquellen[[#This Row],[Datenqulität
(Dropdown)]],Datenqualität[#All], 2,FALSE),"")</f>
        <v/>
      </c>
      <c r="M81" s="25" t="str">
        <f>IFERROR(VLOOKUP(Dateneingabe_Emissionsquellen[[#This Row],[Emissionsquelle
(Dropdown)]],Emissionsfaktoren!$B:$G,5,FALSE),"")</f>
        <v/>
      </c>
      <c r="N81" s="15">
        <f>SUM(Dateneingabe_Emissionsquellen[[#This Row],[Berechnung Emissionen '[in t CO2e'] Scope 1]:[Berechnung Emissionen '[in t CO2e'] Scope 3]])</f>
        <v>0</v>
      </c>
    </row>
    <row r="82" spans="1:14" ht="14.1" customHeight="1">
      <c r="A82" s="195"/>
      <c r="B82" s="196"/>
      <c r="C82" s="16"/>
      <c r="D82" s="26"/>
      <c r="E82" s="38"/>
      <c r="F82" s="197" t="str">
        <f>IFERROR(VLOOKUP(Dateneingabe_Emissionsquellen[[#This Row],[Emissionsquelle
(Dropdown)]],Emissionsfaktoren!$B:$G,2,FALSE),"")</f>
        <v/>
      </c>
      <c r="G82" s="366"/>
      <c r="H82" s="322"/>
      <c r="I82" s="322"/>
      <c r="J82" s="408" t="str">
        <f>IFERROR(VLOOKUP(Dateneingabe_Emissionsquellen[[#This Row],[Emissionsquelle
(Dropdown)]],Emissionsfaktoren!$B:$G,3,FALSE),"")</f>
        <v/>
      </c>
      <c r="K82" s="408" t="str">
        <f>IFERROR(Dateneingabe_Emissionsquellen[[#This Row],[Menge]]*Dateneingabe_Emissionsquellen[[#This Row],[Emissionsfaktor '[in t CO2e/Einheit'] Scope 1]]*VLOOKUP(Dateneingabe_Emissionsquellen[[#This Row],[Datenqulität
(Dropdown)]],Datenqualität[#All], 2,FALSE),"")</f>
        <v/>
      </c>
      <c r="L82" s="410" t="str">
        <f>IFERROR(Dateneingabe_Emissionsquellen[[#This Row],[Menge]]*Dateneingabe_Emissionsquellen[[#This Row],[Emissionsfaktor '[in t CO2e/Einheit'] Scope 3]]*VLOOKUP(Dateneingabe_Emissionsquellen[[#This Row],[Datenqulität
(Dropdown)]],Datenqualität[#All], 2,FALSE),"")</f>
        <v/>
      </c>
      <c r="M82" s="25" t="str">
        <f>IFERROR(VLOOKUP(Dateneingabe_Emissionsquellen[[#This Row],[Emissionsquelle
(Dropdown)]],Emissionsfaktoren!$B:$G,5,FALSE),"")</f>
        <v/>
      </c>
      <c r="N82" s="15">
        <f>SUM(Dateneingabe_Emissionsquellen[[#This Row],[Berechnung Emissionen '[in t CO2e'] Scope 1]:[Berechnung Emissionen '[in t CO2e'] Scope 3]])</f>
        <v>0</v>
      </c>
    </row>
    <row r="83" spans="1:14" ht="14.1" customHeight="1">
      <c r="A83" s="195"/>
      <c r="B83" s="196"/>
      <c r="C83" s="16"/>
      <c r="D83" s="26"/>
      <c r="E83" s="38"/>
      <c r="F83" s="197" t="str">
        <f>IFERROR(VLOOKUP(Dateneingabe_Emissionsquellen[[#This Row],[Emissionsquelle
(Dropdown)]],Emissionsfaktoren!$B:$G,2,FALSE),"")</f>
        <v/>
      </c>
      <c r="G83" s="366"/>
      <c r="H83" s="322"/>
      <c r="I83" s="322"/>
      <c r="J83" s="408" t="str">
        <f>IFERROR(VLOOKUP(Dateneingabe_Emissionsquellen[[#This Row],[Emissionsquelle
(Dropdown)]],Emissionsfaktoren!$B:$G,3,FALSE),"")</f>
        <v/>
      </c>
      <c r="K83" s="408" t="str">
        <f>IFERROR(Dateneingabe_Emissionsquellen[[#This Row],[Menge]]*Dateneingabe_Emissionsquellen[[#This Row],[Emissionsfaktor '[in t CO2e/Einheit'] Scope 1]]*VLOOKUP(Dateneingabe_Emissionsquellen[[#This Row],[Datenqulität
(Dropdown)]],Datenqualität[#All], 2,FALSE),"")</f>
        <v/>
      </c>
      <c r="L83" s="410" t="str">
        <f>IFERROR(Dateneingabe_Emissionsquellen[[#This Row],[Menge]]*Dateneingabe_Emissionsquellen[[#This Row],[Emissionsfaktor '[in t CO2e/Einheit'] Scope 3]]*VLOOKUP(Dateneingabe_Emissionsquellen[[#This Row],[Datenqulität
(Dropdown)]],Datenqualität[#All], 2,FALSE),"")</f>
        <v/>
      </c>
      <c r="M83" s="25" t="str">
        <f>IFERROR(VLOOKUP(Dateneingabe_Emissionsquellen[[#This Row],[Emissionsquelle
(Dropdown)]],Emissionsfaktoren!$B:$G,5,FALSE),"")</f>
        <v/>
      </c>
      <c r="N83" s="15">
        <f>SUM(Dateneingabe_Emissionsquellen[[#This Row],[Berechnung Emissionen '[in t CO2e'] Scope 1]:[Berechnung Emissionen '[in t CO2e'] Scope 3]])</f>
        <v>0</v>
      </c>
    </row>
    <row r="84" spans="1:14" ht="14.1" customHeight="1">
      <c r="A84" s="195"/>
      <c r="B84" s="196"/>
      <c r="C84" s="16"/>
      <c r="D84" s="26"/>
      <c r="E84" s="38"/>
      <c r="F84" s="197" t="str">
        <f>IFERROR(VLOOKUP(Dateneingabe_Emissionsquellen[[#This Row],[Emissionsquelle
(Dropdown)]],Emissionsfaktoren!$B:$G,2,FALSE),"")</f>
        <v/>
      </c>
      <c r="G84" s="365"/>
      <c r="H84" s="322"/>
      <c r="I84" s="322"/>
      <c r="J84" s="408" t="str">
        <f>IFERROR(VLOOKUP(Dateneingabe_Emissionsquellen[[#This Row],[Emissionsquelle
(Dropdown)]],Emissionsfaktoren!$B:$G,3,FALSE),"")</f>
        <v/>
      </c>
      <c r="K84" s="408" t="str">
        <f>IFERROR(Dateneingabe_Emissionsquellen[[#This Row],[Menge]]*Dateneingabe_Emissionsquellen[[#This Row],[Emissionsfaktor '[in t CO2e/Einheit'] Scope 1]]*VLOOKUP(Dateneingabe_Emissionsquellen[[#This Row],[Datenqulität
(Dropdown)]],Datenqualität[#All], 2,FALSE),"")</f>
        <v/>
      </c>
      <c r="L84" s="410" t="str">
        <f>IFERROR(Dateneingabe_Emissionsquellen[[#This Row],[Menge]]*Dateneingabe_Emissionsquellen[[#This Row],[Emissionsfaktor '[in t CO2e/Einheit'] Scope 3]]*VLOOKUP(Dateneingabe_Emissionsquellen[[#This Row],[Datenqulität
(Dropdown)]],Datenqualität[#All], 2,FALSE),"")</f>
        <v/>
      </c>
      <c r="M84" s="25" t="str">
        <f>IFERROR(VLOOKUP(Dateneingabe_Emissionsquellen[[#This Row],[Emissionsquelle
(Dropdown)]],Emissionsfaktoren!$B:$G,5,FALSE),"")</f>
        <v/>
      </c>
      <c r="N84" s="15">
        <f>SUM(Dateneingabe_Emissionsquellen[[#This Row],[Berechnung Emissionen '[in t CO2e'] Scope 1]:[Berechnung Emissionen '[in t CO2e'] Scope 3]])</f>
        <v>0</v>
      </c>
    </row>
    <row r="85" spans="1:14" ht="14.1" customHeight="1">
      <c r="A85" s="195"/>
      <c r="B85" s="196"/>
      <c r="C85" s="16"/>
      <c r="D85" s="26"/>
      <c r="E85" s="38"/>
      <c r="F85" s="197" t="str">
        <f>IFERROR(VLOOKUP(Dateneingabe_Emissionsquellen[[#This Row],[Emissionsquelle
(Dropdown)]],Emissionsfaktoren!$B:$G,2,FALSE),"")</f>
        <v/>
      </c>
      <c r="G85" s="365"/>
      <c r="H85" s="322"/>
      <c r="I85" s="322"/>
      <c r="J85" s="408" t="str">
        <f>IFERROR(VLOOKUP(Dateneingabe_Emissionsquellen[[#This Row],[Emissionsquelle
(Dropdown)]],Emissionsfaktoren!$B:$G,3,FALSE),"")</f>
        <v/>
      </c>
      <c r="K85" s="408" t="str">
        <f>IFERROR(Dateneingabe_Emissionsquellen[[#This Row],[Menge]]*Dateneingabe_Emissionsquellen[[#This Row],[Emissionsfaktor '[in t CO2e/Einheit'] Scope 1]]*VLOOKUP(Dateneingabe_Emissionsquellen[[#This Row],[Datenqulität
(Dropdown)]],Datenqualität[#All], 2,FALSE),"")</f>
        <v/>
      </c>
      <c r="L85" s="410" t="str">
        <f>IFERROR(Dateneingabe_Emissionsquellen[[#This Row],[Menge]]*Dateneingabe_Emissionsquellen[[#This Row],[Emissionsfaktor '[in t CO2e/Einheit'] Scope 3]]*VLOOKUP(Dateneingabe_Emissionsquellen[[#This Row],[Datenqulität
(Dropdown)]],Datenqualität[#All], 2,FALSE),"")</f>
        <v/>
      </c>
      <c r="M85" s="25" t="str">
        <f>IFERROR(VLOOKUP(Dateneingabe_Emissionsquellen[[#This Row],[Emissionsquelle
(Dropdown)]],Emissionsfaktoren!$B:$G,5,FALSE),"")</f>
        <v/>
      </c>
      <c r="N85" s="15">
        <f>SUM(Dateneingabe_Emissionsquellen[[#This Row],[Berechnung Emissionen '[in t CO2e'] Scope 1]:[Berechnung Emissionen '[in t CO2e'] Scope 3]])</f>
        <v>0</v>
      </c>
    </row>
    <row r="86" spans="1:14" ht="14.1" customHeight="1">
      <c r="A86" s="195"/>
      <c r="B86" s="196"/>
      <c r="C86" s="16"/>
      <c r="D86" s="26"/>
      <c r="E86" s="38"/>
      <c r="F86" s="197" t="str">
        <f>IFERROR(VLOOKUP(Dateneingabe_Emissionsquellen[[#This Row],[Emissionsquelle
(Dropdown)]],Emissionsfaktoren!$B:$G,2,FALSE),"")</f>
        <v/>
      </c>
      <c r="G86" s="366"/>
      <c r="H86" s="322"/>
      <c r="I86" s="322"/>
      <c r="J86" s="408" t="str">
        <f>IFERROR(VLOOKUP(Dateneingabe_Emissionsquellen[[#This Row],[Emissionsquelle
(Dropdown)]],Emissionsfaktoren!$B:$G,3,FALSE),"")</f>
        <v/>
      </c>
      <c r="K86" s="408" t="str">
        <f>IFERROR(Dateneingabe_Emissionsquellen[[#This Row],[Menge]]*Dateneingabe_Emissionsquellen[[#This Row],[Emissionsfaktor '[in t CO2e/Einheit'] Scope 1]]*VLOOKUP(Dateneingabe_Emissionsquellen[[#This Row],[Datenqulität
(Dropdown)]],Datenqualität[#All], 2,FALSE),"")</f>
        <v/>
      </c>
      <c r="L86" s="410" t="str">
        <f>IFERROR(Dateneingabe_Emissionsquellen[[#This Row],[Menge]]*Dateneingabe_Emissionsquellen[[#This Row],[Emissionsfaktor '[in t CO2e/Einheit'] Scope 3]]*VLOOKUP(Dateneingabe_Emissionsquellen[[#This Row],[Datenqulität
(Dropdown)]],Datenqualität[#All], 2,FALSE),"")</f>
        <v/>
      </c>
      <c r="M86" s="25" t="str">
        <f>IFERROR(VLOOKUP(Dateneingabe_Emissionsquellen[[#This Row],[Emissionsquelle
(Dropdown)]],Emissionsfaktoren!$B:$G,5,FALSE),"")</f>
        <v/>
      </c>
      <c r="N86" s="15">
        <f>SUM(Dateneingabe_Emissionsquellen[[#This Row],[Berechnung Emissionen '[in t CO2e'] Scope 1]:[Berechnung Emissionen '[in t CO2e'] Scope 3]])</f>
        <v>0</v>
      </c>
    </row>
    <row r="87" spans="1:14" ht="14.1" customHeight="1">
      <c r="A87" s="195"/>
      <c r="B87" s="196"/>
      <c r="C87" s="16"/>
      <c r="D87" s="26"/>
      <c r="E87" s="38"/>
      <c r="F87" s="197" t="str">
        <f>IFERROR(VLOOKUP(Dateneingabe_Emissionsquellen[[#This Row],[Emissionsquelle
(Dropdown)]],Emissionsfaktoren!$B:$G,2,FALSE),"")</f>
        <v/>
      </c>
      <c r="G87" s="365"/>
      <c r="H87" s="322"/>
      <c r="I87" s="322"/>
      <c r="J87" s="408" t="str">
        <f>IFERROR(VLOOKUP(Dateneingabe_Emissionsquellen[[#This Row],[Emissionsquelle
(Dropdown)]],Emissionsfaktoren!$B:$G,3,FALSE),"")</f>
        <v/>
      </c>
      <c r="K87" s="408" t="str">
        <f>IFERROR(Dateneingabe_Emissionsquellen[[#This Row],[Menge]]*Dateneingabe_Emissionsquellen[[#This Row],[Emissionsfaktor '[in t CO2e/Einheit'] Scope 1]]*VLOOKUP(Dateneingabe_Emissionsquellen[[#This Row],[Datenqulität
(Dropdown)]],Datenqualität[#All], 2,FALSE),"")</f>
        <v/>
      </c>
      <c r="L87" s="410" t="str">
        <f>IFERROR(Dateneingabe_Emissionsquellen[[#This Row],[Menge]]*Dateneingabe_Emissionsquellen[[#This Row],[Emissionsfaktor '[in t CO2e/Einheit'] Scope 3]]*VLOOKUP(Dateneingabe_Emissionsquellen[[#This Row],[Datenqulität
(Dropdown)]],Datenqualität[#All], 2,FALSE),"")</f>
        <v/>
      </c>
      <c r="M87" s="25" t="str">
        <f>IFERROR(VLOOKUP(Dateneingabe_Emissionsquellen[[#This Row],[Emissionsquelle
(Dropdown)]],Emissionsfaktoren!$B:$G,5,FALSE),"")</f>
        <v/>
      </c>
      <c r="N87" s="15">
        <f>SUM(Dateneingabe_Emissionsquellen[[#This Row],[Berechnung Emissionen '[in t CO2e'] Scope 1]:[Berechnung Emissionen '[in t CO2e'] Scope 3]])</f>
        <v>0</v>
      </c>
    </row>
    <row r="88" spans="1:14" ht="14.1" customHeight="1">
      <c r="A88" s="195"/>
      <c r="B88" s="196"/>
      <c r="C88" s="16"/>
      <c r="D88" s="26"/>
      <c r="E88" s="38"/>
      <c r="F88" s="197" t="str">
        <f>IFERROR(VLOOKUP(Dateneingabe_Emissionsquellen[[#This Row],[Emissionsquelle
(Dropdown)]],Emissionsfaktoren!$B:$G,2,FALSE),"")</f>
        <v/>
      </c>
      <c r="G88" s="365"/>
      <c r="H88" s="322"/>
      <c r="I88" s="322"/>
      <c r="J88" s="408" t="str">
        <f>IFERROR(VLOOKUP(Dateneingabe_Emissionsquellen[[#This Row],[Emissionsquelle
(Dropdown)]],Emissionsfaktoren!$B:$G,3,FALSE),"")</f>
        <v/>
      </c>
      <c r="K88" s="408" t="str">
        <f>IFERROR(Dateneingabe_Emissionsquellen[[#This Row],[Menge]]*Dateneingabe_Emissionsquellen[[#This Row],[Emissionsfaktor '[in t CO2e/Einheit'] Scope 1]]*VLOOKUP(Dateneingabe_Emissionsquellen[[#This Row],[Datenqulität
(Dropdown)]],Datenqualität[#All], 2,FALSE),"")</f>
        <v/>
      </c>
      <c r="L88" s="410" t="str">
        <f>IFERROR(Dateneingabe_Emissionsquellen[[#This Row],[Menge]]*Dateneingabe_Emissionsquellen[[#This Row],[Emissionsfaktor '[in t CO2e/Einheit'] Scope 3]]*VLOOKUP(Dateneingabe_Emissionsquellen[[#This Row],[Datenqulität
(Dropdown)]],Datenqualität[#All], 2,FALSE),"")</f>
        <v/>
      </c>
      <c r="M88" s="25" t="str">
        <f>IFERROR(VLOOKUP(Dateneingabe_Emissionsquellen[[#This Row],[Emissionsquelle
(Dropdown)]],Emissionsfaktoren!$B:$G,5,FALSE),"")</f>
        <v/>
      </c>
      <c r="N88" s="15">
        <f>SUM(Dateneingabe_Emissionsquellen[[#This Row],[Berechnung Emissionen '[in t CO2e'] Scope 1]:[Berechnung Emissionen '[in t CO2e'] Scope 3]])</f>
        <v>0</v>
      </c>
    </row>
    <row r="89" spans="1:14" ht="14.1" customHeight="1">
      <c r="A89" s="195"/>
      <c r="B89" s="196"/>
      <c r="C89" s="16"/>
      <c r="D89" s="26"/>
      <c r="E89" s="38"/>
      <c r="F89" s="197" t="str">
        <f>IFERROR(VLOOKUP(Dateneingabe_Emissionsquellen[[#This Row],[Emissionsquelle
(Dropdown)]],Emissionsfaktoren!$B:$G,2,FALSE),"")</f>
        <v/>
      </c>
      <c r="G89" s="365"/>
      <c r="H89" s="322"/>
      <c r="I89" s="322"/>
      <c r="J89" s="408" t="str">
        <f>IFERROR(VLOOKUP(Dateneingabe_Emissionsquellen[[#This Row],[Emissionsquelle
(Dropdown)]],Emissionsfaktoren!$B:$G,3,FALSE),"")</f>
        <v/>
      </c>
      <c r="K89" s="408" t="str">
        <f>IFERROR(Dateneingabe_Emissionsquellen[[#This Row],[Menge]]*Dateneingabe_Emissionsquellen[[#This Row],[Emissionsfaktor '[in t CO2e/Einheit'] Scope 1]]*VLOOKUP(Dateneingabe_Emissionsquellen[[#This Row],[Datenqulität
(Dropdown)]],Datenqualität[#All], 2,FALSE),"")</f>
        <v/>
      </c>
      <c r="L89" s="410" t="str">
        <f>IFERROR(Dateneingabe_Emissionsquellen[[#This Row],[Menge]]*Dateneingabe_Emissionsquellen[[#This Row],[Emissionsfaktor '[in t CO2e/Einheit'] Scope 3]]*VLOOKUP(Dateneingabe_Emissionsquellen[[#This Row],[Datenqulität
(Dropdown)]],Datenqualität[#All], 2,FALSE),"")</f>
        <v/>
      </c>
      <c r="M89" s="25" t="str">
        <f>IFERROR(VLOOKUP(Dateneingabe_Emissionsquellen[[#This Row],[Emissionsquelle
(Dropdown)]],Emissionsfaktoren!$B:$G,5,FALSE),"")</f>
        <v/>
      </c>
      <c r="N89" s="15">
        <f>SUM(Dateneingabe_Emissionsquellen[[#This Row],[Berechnung Emissionen '[in t CO2e'] Scope 1]:[Berechnung Emissionen '[in t CO2e'] Scope 3]])</f>
        <v>0</v>
      </c>
    </row>
    <row r="90" spans="1:14" ht="14.1" customHeight="1">
      <c r="A90" s="195"/>
      <c r="B90" s="196"/>
      <c r="C90" s="16"/>
      <c r="D90" s="26"/>
      <c r="E90" s="38"/>
      <c r="F90" s="197" t="str">
        <f>IFERROR(VLOOKUP(Dateneingabe_Emissionsquellen[[#This Row],[Emissionsquelle
(Dropdown)]],Emissionsfaktoren!$B:$G,2,FALSE),"")</f>
        <v/>
      </c>
      <c r="G90" s="365"/>
      <c r="H90" s="322"/>
      <c r="I90" s="322"/>
      <c r="J90" s="408" t="str">
        <f>IFERROR(VLOOKUP(Dateneingabe_Emissionsquellen[[#This Row],[Emissionsquelle
(Dropdown)]],Emissionsfaktoren!$B:$G,3,FALSE),"")</f>
        <v/>
      </c>
      <c r="K90" s="408" t="str">
        <f>IFERROR(Dateneingabe_Emissionsquellen[[#This Row],[Menge]]*Dateneingabe_Emissionsquellen[[#This Row],[Emissionsfaktor '[in t CO2e/Einheit'] Scope 1]]*VLOOKUP(Dateneingabe_Emissionsquellen[[#This Row],[Datenqulität
(Dropdown)]],Datenqualität[#All], 2,FALSE),"")</f>
        <v/>
      </c>
      <c r="L90" s="410" t="str">
        <f>IFERROR(Dateneingabe_Emissionsquellen[[#This Row],[Menge]]*Dateneingabe_Emissionsquellen[[#This Row],[Emissionsfaktor '[in t CO2e/Einheit'] Scope 3]]*VLOOKUP(Dateneingabe_Emissionsquellen[[#This Row],[Datenqulität
(Dropdown)]],Datenqualität[#All], 2,FALSE),"")</f>
        <v/>
      </c>
      <c r="M90" s="25" t="str">
        <f>IFERROR(VLOOKUP(Dateneingabe_Emissionsquellen[[#This Row],[Emissionsquelle
(Dropdown)]],Emissionsfaktoren!$B:$G,5,FALSE),"")</f>
        <v/>
      </c>
      <c r="N90" s="15">
        <f>SUM(Dateneingabe_Emissionsquellen[[#This Row],[Berechnung Emissionen '[in t CO2e'] Scope 1]:[Berechnung Emissionen '[in t CO2e'] Scope 3]])</f>
        <v>0</v>
      </c>
    </row>
    <row r="91" spans="1:14" ht="14.1" customHeight="1">
      <c r="A91" s="195"/>
      <c r="B91" s="196"/>
      <c r="C91" s="16"/>
      <c r="D91" s="26"/>
      <c r="E91" s="38"/>
      <c r="F91" s="197" t="str">
        <f>IFERROR(VLOOKUP(Dateneingabe_Emissionsquellen[[#This Row],[Emissionsquelle
(Dropdown)]],Emissionsfaktoren!$B:$G,2,FALSE),"")</f>
        <v/>
      </c>
      <c r="G91" s="365"/>
      <c r="H91" s="322"/>
      <c r="I91" s="322"/>
      <c r="J91" s="408" t="str">
        <f>IFERROR(VLOOKUP(Dateneingabe_Emissionsquellen[[#This Row],[Emissionsquelle
(Dropdown)]],Emissionsfaktoren!$B:$G,3,FALSE),"")</f>
        <v/>
      </c>
      <c r="K91" s="408" t="str">
        <f>IFERROR(Dateneingabe_Emissionsquellen[[#This Row],[Menge]]*Dateneingabe_Emissionsquellen[[#This Row],[Emissionsfaktor '[in t CO2e/Einheit'] Scope 1]]*VLOOKUP(Dateneingabe_Emissionsquellen[[#This Row],[Datenqulität
(Dropdown)]],Datenqualität[#All], 2,FALSE),"")</f>
        <v/>
      </c>
      <c r="L91" s="410" t="str">
        <f>IFERROR(Dateneingabe_Emissionsquellen[[#This Row],[Menge]]*Dateneingabe_Emissionsquellen[[#This Row],[Emissionsfaktor '[in t CO2e/Einheit'] Scope 3]]*VLOOKUP(Dateneingabe_Emissionsquellen[[#This Row],[Datenqulität
(Dropdown)]],Datenqualität[#All], 2,FALSE),"")</f>
        <v/>
      </c>
      <c r="M91" s="25" t="str">
        <f>IFERROR(VLOOKUP(Dateneingabe_Emissionsquellen[[#This Row],[Emissionsquelle
(Dropdown)]],Emissionsfaktoren!$B:$G,5,FALSE),"")</f>
        <v/>
      </c>
      <c r="N91" s="15">
        <f>SUM(Dateneingabe_Emissionsquellen[[#This Row],[Berechnung Emissionen '[in t CO2e'] Scope 1]:[Berechnung Emissionen '[in t CO2e'] Scope 3]])</f>
        <v>0</v>
      </c>
    </row>
    <row r="92" spans="1:14" ht="14.1" customHeight="1">
      <c r="A92" s="195"/>
      <c r="B92" s="196"/>
      <c r="C92" s="16"/>
      <c r="D92" s="26"/>
      <c r="E92" s="38"/>
      <c r="F92" s="197" t="str">
        <f>IFERROR(VLOOKUP(Dateneingabe_Emissionsquellen[[#This Row],[Emissionsquelle
(Dropdown)]],Emissionsfaktoren!$B:$G,2,FALSE),"")</f>
        <v/>
      </c>
      <c r="G92" s="365"/>
      <c r="H92" s="322"/>
      <c r="I92" s="322"/>
      <c r="J92" s="408" t="str">
        <f>IFERROR(VLOOKUP(Dateneingabe_Emissionsquellen[[#This Row],[Emissionsquelle
(Dropdown)]],Emissionsfaktoren!$B:$G,3,FALSE),"")</f>
        <v/>
      </c>
      <c r="K92" s="408" t="str">
        <f>IFERROR(Dateneingabe_Emissionsquellen[[#This Row],[Menge]]*Dateneingabe_Emissionsquellen[[#This Row],[Emissionsfaktor '[in t CO2e/Einheit'] Scope 1]]*VLOOKUP(Dateneingabe_Emissionsquellen[[#This Row],[Datenqulität
(Dropdown)]],Datenqualität[#All], 2,FALSE),"")</f>
        <v/>
      </c>
      <c r="L92" s="410" t="str">
        <f>IFERROR(Dateneingabe_Emissionsquellen[[#This Row],[Menge]]*Dateneingabe_Emissionsquellen[[#This Row],[Emissionsfaktor '[in t CO2e/Einheit'] Scope 3]]*VLOOKUP(Dateneingabe_Emissionsquellen[[#This Row],[Datenqulität
(Dropdown)]],Datenqualität[#All], 2,FALSE),"")</f>
        <v/>
      </c>
      <c r="M92" s="25" t="str">
        <f>IFERROR(VLOOKUP(Dateneingabe_Emissionsquellen[[#This Row],[Emissionsquelle
(Dropdown)]],Emissionsfaktoren!$B:$G,5,FALSE),"")</f>
        <v/>
      </c>
      <c r="N92" s="15">
        <f>SUM(Dateneingabe_Emissionsquellen[[#This Row],[Berechnung Emissionen '[in t CO2e'] Scope 1]:[Berechnung Emissionen '[in t CO2e'] Scope 3]])</f>
        <v>0</v>
      </c>
    </row>
    <row r="93" spans="1:14" ht="14.1" customHeight="1">
      <c r="A93" s="195"/>
      <c r="B93" s="196"/>
      <c r="C93" s="16"/>
      <c r="D93" s="26"/>
      <c r="E93" s="38"/>
      <c r="F93" s="197" t="str">
        <f>IFERROR(VLOOKUP(Dateneingabe_Emissionsquellen[[#This Row],[Emissionsquelle
(Dropdown)]],Emissionsfaktoren!$B:$G,2,FALSE),"")</f>
        <v/>
      </c>
      <c r="G93" s="365"/>
      <c r="H93" s="322"/>
      <c r="I93" s="322"/>
      <c r="J93" s="408" t="str">
        <f>IFERROR(VLOOKUP(Dateneingabe_Emissionsquellen[[#This Row],[Emissionsquelle
(Dropdown)]],Emissionsfaktoren!$B:$G,3,FALSE),"")</f>
        <v/>
      </c>
      <c r="K93" s="408" t="str">
        <f>IFERROR(Dateneingabe_Emissionsquellen[[#This Row],[Menge]]*Dateneingabe_Emissionsquellen[[#This Row],[Emissionsfaktor '[in t CO2e/Einheit'] Scope 1]]*VLOOKUP(Dateneingabe_Emissionsquellen[[#This Row],[Datenqulität
(Dropdown)]],Datenqualität[#All], 2,FALSE),"")</f>
        <v/>
      </c>
      <c r="L93" s="410" t="str">
        <f>IFERROR(Dateneingabe_Emissionsquellen[[#This Row],[Menge]]*Dateneingabe_Emissionsquellen[[#This Row],[Emissionsfaktor '[in t CO2e/Einheit'] Scope 3]]*VLOOKUP(Dateneingabe_Emissionsquellen[[#This Row],[Datenqulität
(Dropdown)]],Datenqualität[#All], 2,FALSE),"")</f>
        <v/>
      </c>
      <c r="M93" s="25" t="str">
        <f>IFERROR(VLOOKUP(Dateneingabe_Emissionsquellen[[#This Row],[Emissionsquelle
(Dropdown)]],Emissionsfaktoren!$B:$G,5,FALSE),"")</f>
        <v/>
      </c>
      <c r="N93" s="15">
        <f>SUM(Dateneingabe_Emissionsquellen[[#This Row],[Berechnung Emissionen '[in t CO2e'] Scope 1]:[Berechnung Emissionen '[in t CO2e'] Scope 3]])</f>
        <v>0</v>
      </c>
    </row>
    <row r="94" spans="1:14" ht="14.1" customHeight="1">
      <c r="A94" s="195"/>
      <c r="B94" s="196"/>
      <c r="C94" s="16"/>
      <c r="D94" s="26"/>
      <c r="E94" s="38"/>
      <c r="F94" s="197" t="str">
        <f>IFERROR(VLOOKUP(Dateneingabe_Emissionsquellen[[#This Row],[Emissionsquelle
(Dropdown)]],Emissionsfaktoren!$B:$G,2,FALSE),"")</f>
        <v/>
      </c>
      <c r="G94" s="365"/>
      <c r="H94" s="322"/>
      <c r="I94" s="322"/>
      <c r="J94" s="408" t="str">
        <f>IFERROR(VLOOKUP(Dateneingabe_Emissionsquellen[[#This Row],[Emissionsquelle
(Dropdown)]],Emissionsfaktoren!$B:$G,3,FALSE),"")</f>
        <v/>
      </c>
      <c r="K94" s="408" t="str">
        <f>IFERROR(Dateneingabe_Emissionsquellen[[#This Row],[Menge]]*Dateneingabe_Emissionsquellen[[#This Row],[Emissionsfaktor '[in t CO2e/Einheit'] Scope 1]]*VLOOKUP(Dateneingabe_Emissionsquellen[[#This Row],[Datenqulität
(Dropdown)]],Datenqualität[#All], 2,FALSE),"")</f>
        <v/>
      </c>
      <c r="L94" s="410" t="str">
        <f>IFERROR(Dateneingabe_Emissionsquellen[[#This Row],[Menge]]*Dateneingabe_Emissionsquellen[[#This Row],[Emissionsfaktor '[in t CO2e/Einheit'] Scope 3]]*VLOOKUP(Dateneingabe_Emissionsquellen[[#This Row],[Datenqulität
(Dropdown)]],Datenqualität[#All], 2,FALSE),"")</f>
        <v/>
      </c>
      <c r="M94" s="25" t="str">
        <f>IFERROR(VLOOKUP(Dateneingabe_Emissionsquellen[[#This Row],[Emissionsquelle
(Dropdown)]],Emissionsfaktoren!$B:$G,5,FALSE),"")</f>
        <v/>
      </c>
      <c r="N94" s="15">
        <f>SUM(Dateneingabe_Emissionsquellen[[#This Row],[Berechnung Emissionen '[in t CO2e'] Scope 1]:[Berechnung Emissionen '[in t CO2e'] Scope 3]])</f>
        <v>0</v>
      </c>
    </row>
    <row r="95" spans="1:14" ht="14.1" customHeight="1">
      <c r="A95" s="195"/>
      <c r="B95" s="196"/>
      <c r="C95" s="16"/>
      <c r="D95" s="26"/>
      <c r="E95" s="38"/>
      <c r="F95" s="197" t="str">
        <f>IFERROR(VLOOKUP(Dateneingabe_Emissionsquellen[[#This Row],[Emissionsquelle
(Dropdown)]],Emissionsfaktoren!$B:$G,2,FALSE),"")</f>
        <v/>
      </c>
      <c r="G95" s="365"/>
      <c r="H95" s="322"/>
      <c r="I95" s="322"/>
      <c r="J95" s="408" t="str">
        <f>IFERROR(VLOOKUP(Dateneingabe_Emissionsquellen[[#This Row],[Emissionsquelle
(Dropdown)]],Emissionsfaktoren!$B:$G,3,FALSE),"")</f>
        <v/>
      </c>
      <c r="K95" s="408" t="str">
        <f>IFERROR(Dateneingabe_Emissionsquellen[[#This Row],[Menge]]*Dateneingabe_Emissionsquellen[[#This Row],[Emissionsfaktor '[in t CO2e/Einheit'] Scope 1]]*VLOOKUP(Dateneingabe_Emissionsquellen[[#This Row],[Datenqulität
(Dropdown)]],Datenqualität[#All], 2,FALSE),"")</f>
        <v/>
      </c>
      <c r="L95" s="410" t="str">
        <f>IFERROR(Dateneingabe_Emissionsquellen[[#This Row],[Menge]]*Dateneingabe_Emissionsquellen[[#This Row],[Emissionsfaktor '[in t CO2e/Einheit'] Scope 3]]*VLOOKUP(Dateneingabe_Emissionsquellen[[#This Row],[Datenqulität
(Dropdown)]],Datenqualität[#All], 2,FALSE),"")</f>
        <v/>
      </c>
      <c r="M95" s="25" t="str">
        <f>IFERROR(VLOOKUP(Dateneingabe_Emissionsquellen[[#This Row],[Emissionsquelle
(Dropdown)]],Emissionsfaktoren!$B:$G,5,FALSE),"")</f>
        <v/>
      </c>
      <c r="N95" s="15">
        <f>SUM(Dateneingabe_Emissionsquellen[[#This Row],[Berechnung Emissionen '[in t CO2e'] Scope 1]:[Berechnung Emissionen '[in t CO2e'] Scope 3]])</f>
        <v>0</v>
      </c>
    </row>
    <row r="96" spans="1:14" ht="14.1" customHeight="1">
      <c r="A96" s="195"/>
      <c r="B96" s="196"/>
      <c r="C96" s="16"/>
      <c r="D96" s="26"/>
      <c r="E96" s="38"/>
      <c r="F96" s="197" t="str">
        <f>IFERROR(VLOOKUP(Dateneingabe_Emissionsquellen[[#This Row],[Emissionsquelle
(Dropdown)]],Emissionsfaktoren!$B:$G,2,FALSE),"")</f>
        <v/>
      </c>
      <c r="G96" s="366"/>
      <c r="H96" s="322"/>
      <c r="I96" s="322"/>
      <c r="J96" s="408" t="str">
        <f>IFERROR(VLOOKUP(Dateneingabe_Emissionsquellen[[#This Row],[Emissionsquelle
(Dropdown)]],Emissionsfaktoren!$B:$G,3,FALSE),"")</f>
        <v/>
      </c>
      <c r="K96" s="408" t="str">
        <f>IFERROR(Dateneingabe_Emissionsquellen[[#This Row],[Menge]]*Dateneingabe_Emissionsquellen[[#This Row],[Emissionsfaktor '[in t CO2e/Einheit'] Scope 1]]*VLOOKUP(Dateneingabe_Emissionsquellen[[#This Row],[Datenqulität
(Dropdown)]],Datenqualität[#All], 2,FALSE),"")</f>
        <v/>
      </c>
      <c r="L96" s="410" t="str">
        <f>IFERROR(Dateneingabe_Emissionsquellen[[#This Row],[Menge]]*Dateneingabe_Emissionsquellen[[#This Row],[Emissionsfaktor '[in t CO2e/Einheit'] Scope 3]]*VLOOKUP(Dateneingabe_Emissionsquellen[[#This Row],[Datenqulität
(Dropdown)]],Datenqualität[#All], 2,FALSE),"")</f>
        <v/>
      </c>
      <c r="M96" s="25" t="str">
        <f>IFERROR(VLOOKUP(Dateneingabe_Emissionsquellen[[#This Row],[Emissionsquelle
(Dropdown)]],Emissionsfaktoren!$B:$G,5,FALSE),"")</f>
        <v/>
      </c>
      <c r="N96" s="15">
        <f>SUM(Dateneingabe_Emissionsquellen[[#This Row],[Berechnung Emissionen '[in t CO2e'] Scope 1]:[Berechnung Emissionen '[in t CO2e'] Scope 3]])</f>
        <v>0</v>
      </c>
    </row>
    <row r="97" spans="1:14" ht="14.1" customHeight="1">
      <c r="A97" s="195"/>
      <c r="B97" s="196"/>
      <c r="C97" s="16"/>
      <c r="D97" s="26"/>
      <c r="E97" s="38"/>
      <c r="F97" s="197" t="str">
        <f>IFERROR(VLOOKUP(Dateneingabe_Emissionsquellen[[#This Row],[Emissionsquelle
(Dropdown)]],Emissionsfaktoren!$B:$G,2,FALSE),"")</f>
        <v/>
      </c>
      <c r="G97" s="365"/>
      <c r="H97" s="322"/>
      <c r="I97" s="322"/>
      <c r="J97" s="408" t="str">
        <f>IFERROR(VLOOKUP(Dateneingabe_Emissionsquellen[[#This Row],[Emissionsquelle
(Dropdown)]],Emissionsfaktoren!$B:$G,3,FALSE),"")</f>
        <v/>
      </c>
      <c r="K97" s="408" t="str">
        <f>IFERROR(Dateneingabe_Emissionsquellen[[#This Row],[Menge]]*Dateneingabe_Emissionsquellen[[#This Row],[Emissionsfaktor '[in t CO2e/Einheit'] Scope 1]]*VLOOKUP(Dateneingabe_Emissionsquellen[[#This Row],[Datenqulität
(Dropdown)]],Datenqualität[#All], 2,FALSE),"")</f>
        <v/>
      </c>
      <c r="L97" s="410" t="str">
        <f>IFERROR(Dateneingabe_Emissionsquellen[[#This Row],[Menge]]*Dateneingabe_Emissionsquellen[[#This Row],[Emissionsfaktor '[in t CO2e/Einheit'] Scope 3]]*VLOOKUP(Dateneingabe_Emissionsquellen[[#This Row],[Datenqulität
(Dropdown)]],Datenqualität[#All], 2,FALSE),"")</f>
        <v/>
      </c>
      <c r="M97" s="25" t="str">
        <f>IFERROR(VLOOKUP(Dateneingabe_Emissionsquellen[[#This Row],[Emissionsquelle
(Dropdown)]],Emissionsfaktoren!$B:$G,5,FALSE),"")</f>
        <v/>
      </c>
      <c r="N97" s="15">
        <f>SUM(Dateneingabe_Emissionsquellen[[#This Row],[Berechnung Emissionen '[in t CO2e'] Scope 1]:[Berechnung Emissionen '[in t CO2e'] Scope 3]])</f>
        <v>0</v>
      </c>
    </row>
    <row r="98" spans="1:14" ht="14.1" customHeight="1">
      <c r="A98" s="195"/>
      <c r="B98" s="196"/>
      <c r="C98" s="16"/>
      <c r="D98" s="26"/>
      <c r="E98" s="38"/>
      <c r="F98" s="197" t="str">
        <f>IFERROR(VLOOKUP(Dateneingabe_Emissionsquellen[[#This Row],[Emissionsquelle
(Dropdown)]],Emissionsfaktoren!$B:$G,2,FALSE),"")</f>
        <v/>
      </c>
      <c r="G98" s="365"/>
      <c r="H98" s="322"/>
      <c r="I98" s="322"/>
      <c r="J98" s="408" t="str">
        <f>IFERROR(VLOOKUP(Dateneingabe_Emissionsquellen[[#This Row],[Emissionsquelle
(Dropdown)]],Emissionsfaktoren!$B:$G,3,FALSE),"")</f>
        <v/>
      </c>
      <c r="K98" s="408" t="str">
        <f>IFERROR(Dateneingabe_Emissionsquellen[[#This Row],[Menge]]*Dateneingabe_Emissionsquellen[[#This Row],[Emissionsfaktor '[in t CO2e/Einheit'] Scope 1]]*VLOOKUP(Dateneingabe_Emissionsquellen[[#This Row],[Datenqulität
(Dropdown)]],Datenqualität[#All], 2,FALSE),"")</f>
        <v/>
      </c>
      <c r="L98" s="410" t="str">
        <f>IFERROR(Dateneingabe_Emissionsquellen[[#This Row],[Menge]]*Dateneingabe_Emissionsquellen[[#This Row],[Emissionsfaktor '[in t CO2e/Einheit'] Scope 3]]*VLOOKUP(Dateneingabe_Emissionsquellen[[#This Row],[Datenqulität
(Dropdown)]],Datenqualität[#All], 2,FALSE),"")</f>
        <v/>
      </c>
      <c r="M98" s="25" t="str">
        <f>IFERROR(VLOOKUP(Dateneingabe_Emissionsquellen[[#This Row],[Emissionsquelle
(Dropdown)]],Emissionsfaktoren!$B:$G,5,FALSE),"")</f>
        <v/>
      </c>
      <c r="N98" s="15">
        <f>SUM(Dateneingabe_Emissionsquellen[[#This Row],[Berechnung Emissionen '[in t CO2e'] Scope 1]:[Berechnung Emissionen '[in t CO2e'] Scope 3]])</f>
        <v>0</v>
      </c>
    </row>
    <row r="99" spans="1:14">
      <c r="A99" s="195"/>
      <c r="B99" s="196"/>
      <c r="C99" s="16"/>
      <c r="D99" s="26"/>
      <c r="E99" s="38"/>
      <c r="F99" s="197" t="str">
        <f>IFERROR(VLOOKUP(Dateneingabe_Emissionsquellen[[#This Row],[Emissionsquelle
(Dropdown)]],Emissionsfaktoren!$B:$G,2,FALSE),"")</f>
        <v/>
      </c>
      <c r="G99" s="365"/>
      <c r="H99" s="322"/>
      <c r="I99" s="322"/>
      <c r="J99" s="408" t="str">
        <f>IFERROR(VLOOKUP(Dateneingabe_Emissionsquellen[[#This Row],[Emissionsquelle
(Dropdown)]],Emissionsfaktoren!$B:$G,3,FALSE),"")</f>
        <v/>
      </c>
      <c r="K99" s="408" t="str">
        <f>IFERROR(Dateneingabe_Emissionsquellen[[#This Row],[Menge]]*Dateneingabe_Emissionsquellen[[#This Row],[Emissionsfaktor '[in t CO2e/Einheit'] Scope 1]]*VLOOKUP(Dateneingabe_Emissionsquellen[[#This Row],[Datenqulität
(Dropdown)]],Datenqualität[#All], 2,FALSE),"")</f>
        <v/>
      </c>
      <c r="L99" s="410" t="str">
        <f>IFERROR(Dateneingabe_Emissionsquellen[[#This Row],[Menge]]*Dateneingabe_Emissionsquellen[[#This Row],[Emissionsfaktor '[in t CO2e/Einheit'] Scope 3]]*VLOOKUP(Dateneingabe_Emissionsquellen[[#This Row],[Datenqulität
(Dropdown)]],Datenqualität[#All], 2,FALSE),"")</f>
        <v/>
      </c>
      <c r="M99" s="25" t="str">
        <f>IFERROR(VLOOKUP(Dateneingabe_Emissionsquellen[[#This Row],[Emissionsquelle
(Dropdown)]],Emissionsfaktoren!$B:$G,5,FALSE),"")</f>
        <v/>
      </c>
      <c r="N99" s="15">
        <f>SUM(Dateneingabe_Emissionsquellen[[#This Row],[Berechnung Emissionen '[in t CO2e'] Scope 1]:[Berechnung Emissionen '[in t CO2e'] Scope 3]])</f>
        <v>0</v>
      </c>
    </row>
    <row r="100" spans="1:14">
      <c r="A100" s="195"/>
      <c r="B100" s="196"/>
      <c r="C100" s="16"/>
      <c r="D100" s="26"/>
      <c r="E100" s="38"/>
      <c r="F100" s="197" t="str">
        <f>IFERROR(VLOOKUP(Dateneingabe_Emissionsquellen[[#This Row],[Emissionsquelle
(Dropdown)]],Emissionsfaktoren!$B:$G,2,FALSE),"")</f>
        <v/>
      </c>
      <c r="G100" s="366"/>
      <c r="H100" s="322"/>
      <c r="I100" s="322"/>
      <c r="J100" s="408" t="str">
        <f>IFERROR(VLOOKUP(Dateneingabe_Emissionsquellen[[#This Row],[Emissionsquelle
(Dropdown)]],Emissionsfaktoren!$B:$G,3,FALSE),"")</f>
        <v/>
      </c>
      <c r="K100" s="408" t="str">
        <f>IFERROR(Dateneingabe_Emissionsquellen[[#This Row],[Menge]]*Dateneingabe_Emissionsquellen[[#This Row],[Emissionsfaktor '[in t CO2e/Einheit'] Scope 1]]*VLOOKUP(Dateneingabe_Emissionsquellen[[#This Row],[Datenqulität
(Dropdown)]],Datenqualität[#All], 2,FALSE),"")</f>
        <v/>
      </c>
      <c r="L100" s="410" t="str">
        <f>IFERROR(Dateneingabe_Emissionsquellen[[#This Row],[Menge]]*Dateneingabe_Emissionsquellen[[#This Row],[Emissionsfaktor '[in t CO2e/Einheit'] Scope 3]]*VLOOKUP(Dateneingabe_Emissionsquellen[[#This Row],[Datenqulität
(Dropdown)]],Datenqualität[#All], 2,FALSE),"")</f>
        <v/>
      </c>
      <c r="M100" s="25" t="str">
        <f>IFERROR(VLOOKUP(Dateneingabe_Emissionsquellen[[#This Row],[Emissionsquelle
(Dropdown)]],Emissionsfaktoren!$B:$G,5,FALSE),"")</f>
        <v/>
      </c>
      <c r="N100" s="15">
        <f>SUM(Dateneingabe_Emissionsquellen[[#This Row],[Berechnung Emissionen '[in t CO2e'] Scope 1]:[Berechnung Emissionen '[in t CO2e'] Scope 3]])</f>
        <v>0</v>
      </c>
    </row>
    <row r="101" spans="1:14">
      <c r="A101" s="195"/>
      <c r="B101" s="196"/>
      <c r="C101" s="16"/>
      <c r="D101" s="26"/>
      <c r="E101" s="38"/>
      <c r="F101" s="197" t="str">
        <f>IFERROR(VLOOKUP(Dateneingabe_Emissionsquellen[[#This Row],[Emissionsquelle
(Dropdown)]],Emissionsfaktoren!$B:$G,2,FALSE),"")</f>
        <v/>
      </c>
      <c r="G101" s="365"/>
      <c r="H101" s="322"/>
      <c r="I101" s="322"/>
      <c r="J101" s="408" t="str">
        <f>IFERROR(VLOOKUP(Dateneingabe_Emissionsquellen[[#This Row],[Emissionsquelle
(Dropdown)]],Emissionsfaktoren!$B:$G,3,FALSE),"")</f>
        <v/>
      </c>
      <c r="K101" s="408" t="str">
        <f>IFERROR(Dateneingabe_Emissionsquellen[[#This Row],[Menge]]*Dateneingabe_Emissionsquellen[[#This Row],[Emissionsfaktor '[in t CO2e/Einheit'] Scope 1]]*VLOOKUP(Dateneingabe_Emissionsquellen[[#This Row],[Datenqulität
(Dropdown)]],Datenqualität[#All], 2,FALSE),"")</f>
        <v/>
      </c>
      <c r="L101" s="410" t="str">
        <f>IFERROR(Dateneingabe_Emissionsquellen[[#This Row],[Menge]]*Dateneingabe_Emissionsquellen[[#This Row],[Emissionsfaktor '[in t CO2e/Einheit'] Scope 3]]*VLOOKUP(Dateneingabe_Emissionsquellen[[#This Row],[Datenqulität
(Dropdown)]],Datenqualität[#All], 2,FALSE),"")</f>
        <v/>
      </c>
      <c r="M101" s="25" t="str">
        <f>IFERROR(VLOOKUP(Dateneingabe_Emissionsquellen[[#This Row],[Emissionsquelle
(Dropdown)]],Emissionsfaktoren!$B:$G,5,FALSE),"")</f>
        <v/>
      </c>
      <c r="N101" s="15">
        <f>SUM(Dateneingabe_Emissionsquellen[[#This Row],[Berechnung Emissionen '[in t CO2e'] Scope 1]:[Berechnung Emissionen '[in t CO2e'] Scope 3]])</f>
        <v>0</v>
      </c>
    </row>
    <row r="102" spans="1:14">
      <c r="A102" s="195"/>
      <c r="B102" s="196"/>
      <c r="C102" s="16"/>
      <c r="D102" s="26"/>
      <c r="E102" s="38"/>
      <c r="F102" s="197" t="str">
        <f>IFERROR(VLOOKUP(Dateneingabe_Emissionsquellen[[#This Row],[Emissionsquelle
(Dropdown)]],Emissionsfaktoren!$B:$G,2,FALSE),"")</f>
        <v/>
      </c>
      <c r="G102" s="366"/>
      <c r="H102" s="321"/>
      <c r="I102" s="322"/>
      <c r="J102" s="408" t="str">
        <f>IFERROR(VLOOKUP(Dateneingabe_Emissionsquellen[[#This Row],[Emissionsquelle
(Dropdown)]],Emissionsfaktoren!$B:$G,3,FALSE),"")</f>
        <v/>
      </c>
      <c r="K102" s="408" t="str">
        <f>IFERROR(Dateneingabe_Emissionsquellen[[#This Row],[Menge]]*Dateneingabe_Emissionsquellen[[#This Row],[Emissionsfaktor '[in t CO2e/Einheit'] Scope 1]]*VLOOKUP(Dateneingabe_Emissionsquellen[[#This Row],[Datenqulität
(Dropdown)]],Datenqualität[#All], 2,FALSE),"")</f>
        <v/>
      </c>
      <c r="L102" s="410" t="str">
        <f>IFERROR(Dateneingabe_Emissionsquellen[[#This Row],[Menge]]*Dateneingabe_Emissionsquellen[[#This Row],[Emissionsfaktor '[in t CO2e/Einheit'] Scope 3]]*VLOOKUP(Dateneingabe_Emissionsquellen[[#This Row],[Datenqulität
(Dropdown)]],Datenqualität[#All], 2,FALSE),"")</f>
        <v/>
      </c>
      <c r="M102" s="25" t="str">
        <f>IFERROR(VLOOKUP(Dateneingabe_Emissionsquellen[[#This Row],[Emissionsquelle
(Dropdown)]],Emissionsfaktoren!$B:$G,5,FALSE),"")</f>
        <v/>
      </c>
      <c r="N102" s="15">
        <f>SUM(Dateneingabe_Emissionsquellen[[#This Row],[Berechnung Emissionen '[in t CO2e'] Scope 1]:[Berechnung Emissionen '[in t CO2e'] Scope 3]])</f>
        <v>0</v>
      </c>
    </row>
    <row r="103" spans="1:14">
      <c r="A103" s="195"/>
      <c r="B103" s="196"/>
      <c r="C103" s="16"/>
      <c r="D103" s="26"/>
      <c r="E103" s="38"/>
      <c r="F103" s="197" t="str">
        <f>IFERROR(VLOOKUP(Dateneingabe_Emissionsquellen[[#This Row],[Emissionsquelle
(Dropdown)]],Emissionsfaktoren!$B:$G,2,FALSE),"")</f>
        <v/>
      </c>
      <c r="G103" s="365"/>
      <c r="H103" s="322"/>
      <c r="I103" s="322"/>
      <c r="J103" s="408" t="str">
        <f>IFERROR(VLOOKUP(Dateneingabe_Emissionsquellen[[#This Row],[Emissionsquelle
(Dropdown)]],Emissionsfaktoren!$B:$G,3,FALSE),"")</f>
        <v/>
      </c>
      <c r="K103" s="408" t="str">
        <f>IFERROR(Dateneingabe_Emissionsquellen[[#This Row],[Menge]]*Dateneingabe_Emissionsquellen[[#This Row],[Emissionsfaktor '[in t CO2e/Einheit'] Scope 1]]*VLOOKUP(Dateneingabe_Emissionsquellen[[#This Row],[Datenqulität
(Dropdown)]],Datenqualität[#All], 2,FALSE),"")</f>
        <v/>
      </c>
      <c r="L103" s="410" t="str">
        <f>IFERROR(Dateneingabe_Emissionsquellen[[#This Row],[Menge]]*Dateneingabe_Emissionsquellen[[#This Row],[Emissionsfaktor '[in t CO2e/Einheit'] Scope 3]]*VLOOKUP(Dateneingabe_Emissionsquellen[[#This Row],[Datenqulität
(Dropdown)]],Datenqualität[#All], 2,FALSE),"")</f>
        <v/>
      </c>
      <c r="M103" s="25" t="str">
        <f>IFERROR(VLOOKUP(Dateneingabe_Emissionsquellen[[#This Row],[Emissionsquelle
(Dropdown)]],Emissionsfaktoren!$B:$G,5,FALSE),"")</f>
        <v/>
      </c>
      <c r="N103" s="15">
        <f>SUM(Dateneingabe_Emissionsquellen[[#This Row],[Berechnung Emissionen '[in t CO2e'] Scope 1]:[Berechnung Emissionen '[in t CO2e'] Scope 3]])</f>
        <v>0</v>
      </c>
    </row>
    <row r="104" spans="1:14">
      <c r="A104" s="195"/>
      <c r="B104" s="196"/>
      <c r="C104" s="16"/>
      <c r="D104" s="26"/>
      <c r="E104" s="38"/>
      <c r="F104" s="197" t="str">
        <f>IFERROR(VLOOKUP(Dateneingabe_Emissionsquellen[[#This Row],[Emissionsquelle
(Dropdown)]],Emissionsfaktoren!$B:$G,2,FALSE),"")</f>
        <v/>
      </c>
      <c r="G104" s="365"/>
      <c r="H104" s="322"/>
      <c r="I104" s="322"/>
      <c r="J104" s="408" t="str">
        <f>IFERROR(VLOOKUP(Dateneingabe_Emissionsquellen[[#This Row],[Emissionsquelle
(Dropdown)]],Emissionsfaktoren!$B:$G,3,FALSE),"")</f>
        <v/>
      </c>
      <c r="K104" s="408" t="str">
        <f>IFERROR(Dateneingabe_Emissionsquellen[[#This Row],[Menge]]*Dateneingabe_Emissionsquellen[[#This Row],[Emissionsfaktor '[in t CO2e/Einheit'] Scope 1]]*VLOOKUP(Dateneingabe_Emissionsquellen[[#This Row],[Datenqulität
(Dropdown)]],Datenqualität[#All], 2,FALSE),"")</f>
        <v/>
      </c>
      <c r="L104" s="410" t="str">
        <f>IFERROR(Dateneingabe_Emissionsquellen[[#This Row],[Menge]]*Dateneingabe_Emissionsquellen[[#This Row],[Emissionsfaktor '[in t CO2e/Einheit'] Scope 3]]*VLOOKUP(Dateneingabe_Emissionsquellen[[#This Row],[Datenqulität
(Dropdown)]],Datenqualität[#All], 2,FALSE),"")</f>
        <v/>
      </c>
      <c r="M104" s="25" t="str">
        <f>IFERROR(VLOOKUP(Dateneingabe_Emissionsquellen[[#This Row],[Emissionsquelle
(Dropdown)]],Emissionsfaktoren!$B:$G,5,FALSE),"")</f>
        <v/>
      </c>
      <c r="N104" s="15">
        <f>SUM(Dateneingabe_Emissionsquellen[[#This Row],[Berechnung Emissionen '[in t CO2e'] Scope 1]:[Berechnung Emissionen '[in t CO2e'] Scope 3]])</f>
        <v>0</v>
      </c>
    </row>
    <row r="105" spans="1:14">
      <c r="A105" s="195"/>
      <c r="B105" s="196"/>
      <c r="C105" s="16"/>
      <c r="D105" s="26"/>
      <c r="E105" s="38"/>
      <c r="F105" s="197" t="str">
        <f>IFERROR(VLOOKUP(Dateneingabe_Emissionsquellen[[#This Row],[Emissionsquelle
(Dropdown)]],Emissionsfaktoren!$B:$G,2,FALSE),"")</f>
        <v/>
      </c>
      <c r="G105" s="366"/>
      <c r="H105" s="322"/>
      <c r="I105" s="322"/>
      <c r="J105" s="408" t="str">
        <f>IFERROR(VLOOKUP(Dateneingabe_Emissionsquellen[[#This Row],[Emissionsquelle
(Dropdown)]],Emissionsfaktoren!$B:$G,3,FALSE),"")</f>
        <v/>
      </c>
      <c r="K105" s="408" t="str">
        <f>IFERROR(Dateneingabe_Emissionsquellen[[#This Row],[Menge]]*Dateneingabe_Emissionsquellen[[#This Row],[Emissionsfaktor '[in t CO2e/Einheit'] Scope 1]]*VLOOKUP(Dateneingabe_Emissionsquellen[[#This Row],[Datenqulität
(Dropdown)]],Datenqualität[#All], 2,FALSE),"")</f>
        <v/>
      </c>
      <c r="L105" s="410" t="str">
        <f>IFERROR(Dateneingabe_Emissionsquellen[[#This Row],[Menge]]*Dateneingabe_Emissionsquellen[[#This Row],[Emissionsfaktor '[in t CO2e/Einheit'] Scope 3]]*VLOOKUP(Dateneingabe_Emissionsquellen[[#This Row],[Datenqulität
(Dropdown)]],Datenqualität[#All], 2,FALSE),"")</f>
        <v/>
      </c>
      <c r="M105" s="25" t="str">
        <f>IFERROR(VLOOKUP(Dateneingabe_Emissionsquellen[[#This Row],[Emissionsquelle
(Dropdown)]],Emissionsfaktoren!$B:$G,5,FALSE),"")</f>
        <v/>
      </c>
      <c r="N105" s="15">
        <f>SUM(Dateneingabe_Emissionsquellen[[#This Row],[Berechnung Emissionen '[in t CO2e'] Scope 1]:[Berechnung Emissionen '[in t CO2e'] Scope 3]])</f>
        <v>0</v>
      </c>
    </row>
    <row r="106" spans="1:14">
      <c r="A106" s="195"/>
      <c r="B106" s="196"/>
      <c r="C106" s="16"/>
      <c r="D106" s="26"/>
      <c r="E106" s="38"/>
      <c r="F106" s="197" t="str">
        <f>IFERROR(VLOOKUP(Dateneingabe_Emissionsquellen[[#This Row],[Emissionsquelle
(Dropdown)]],Emissionsfaktoren!$B:$G,2,FALSE),"")</f>
        <v/>
      </c>
      <c r="G106" s="366"/>
      <c r="H106" s="321"/>
      <c r="I106" s="322"/>
      <c r="J106" s="408" t="str">
        <f>IFERROR(VLOOKUP(Dateneingabe_Emissionsquellen[[#This Row],[Emissionsquelle
(Dropdown)]],Emissionsfaktoren!$B:$G,3,FALSE),"")</f>
        <v/>
      </c>
      <c r="K106" s="408" t="str">
        <f>IFERROR(Dateneingabe_Emissionsquellen[[#This Row],[Menge]]*Dateneingabe_Emissionsquellen[[#This Row],[Emissionsfaktor '[in t CO2e/Einheit'] Scope 1]]*VLOOKUP(Dateneingabe_Emissionsquellen[[#This Row],[Datenqulität
(Dropdown)]],Datenqualität[#All], 2,FALSE),"")</f>
        <v/>
      </c>
      <c r="L106" s="410" t="str">
        <f>IFERROR(Dateneingabe_Emissionsquellen[[#This Row],[Menge]]*Dateneingabe_Emissionsquellen[[#This Row],[Emissionsfaktor '[in t CO2e/Einheit'] Scope 3]]*VLOOKUP(Dateneingabe_Emissionsquellen[[#This Row],[Datenqulität
(Dropdown)]],Datenqualität[#All], 2,FALSE),"")</f>
        <v/>
      </c>
      <c r="M106" s="25" t="str">
        <f>IFERROR(VLOOKUP(Dateneingabe_Emissionsquellen[[#This Row],[Emissionsquelle
(Dropdown)]],Emissionsfaktoren!$B:$G,5,FALSE),"")</f>
        <v/>
      </c>
      <c r="N106" s="15">
        <f>SUM(Dateneingabe_Emissionsquellen[[#This Row],[Berechnung Emissionen '[in t CO2e'] Scope 1]:[Berechnung Emissionen '[in t CO2e'] Scope 3]])</f>
        <v>0</v>
      </c>
    </row>
    <row r="107" spans="1:14">
      <c r="A107" s="195"/>
      <c r="B107" s="196"/>
      <c r="C107" s="16"/>
      <c r="D107" s="26"/>
      <c r="E107" s="38"/>
      <c r="F107" s="197" t="str">
        <f>IFERROR(VLOOKUP(Dateneingabe_Emissionsquellen[[#This Row],[Emissionsquelle
(Dropdown)]],Emissionsfaktoren!$B:$G,2,FALSE),"")</f>
        <v/>
      </c>
      <c r="G107" s="366"/>
      <c r="H107" s="322"/>
      <c r="I107" s="322"/>
      <c r="J107" s="408" t="str">
        <f>IFERROR(VLOOKUP(Dateneingabe_Emissionsquellen[[#This Row],[Emissionsquelle
(Dropdown)]],Emissionsfaktoren!$B:$G,3,FALSE),"")</f>
        <v/>
      </c>
      <c r="K107" s="408" t="str">
        <f>IFERROR(Dateneingabe_Emissionsquellen[[#This Row],[Menge]]*Dateneingabe_Emissionsquellen[[#This Row],[Emissionsfaktor '[in t CO2e/Einheit'] Scope 1]]*VLOOKUP(Dateneingabe_Emissionsquellen[[#This Row],[Datenqulität
(Dropdown)]],Datenqualität[#All], 2,FALSE),"")</f>
        <v/>
      </c>
      <c r="L107" s="410" t="str">
        <f>IFERROR(Dateneingabe_Emissionsquellen[[#This Row],[Menge]]*Dateneingabe_Emissionsquellen[[#This Row],[Emissionsfaktor '[in t CO2e/Einheit'] Scope 3]]*VLOOKUP(Dateneingabe_Emissionsquellen[[#This Row],[Datenqulität
(Dropdown)]],Datenqualität[#All], 2,FALSE),"")</f>
        <v/>
      </c>
      <c r="M107" s="25" t="str">
        <f>IFERROR(VLOOKUP(Dateneingabe_Emissionsquellen[[#This Row],[Emissionsquelle
(Dropdown)]],Emissionsfaktoren!$B:$G,5,FALSE),"")</f>
        <v/>
      </c>
      <c r="N107" s="15">
        <f>SUM(Dateneingabe_Emissionsquellen[[#This Row],[Berechnung Emissionen '[in t CO2e'] Scope 1]:[Berechnung Emissionen '[in t CO2e'] Scope 3]])</f>
        <v>0</v>
      </c>
    </row>
    <row r="108" spans="1:14">
      <c r="A108" s="195"/>
      <c r="B108" s="196"/>
      <c r="C108" s="16"/>
      <c r="D108" s="26"/>
      <c r="E108" s="38"/>
      <c r="F108" s="197" t="str">
        <f>IFERROR(VLOOKUP(Dateneingabe_Emissionsquellen[[#This Row],[Emissionsquelle
(Dropdown)]],Emissionsfaktoren!$B:$G,2,FALSE),"")</f>
        <v/>
      </c>
      <c r="G108" s="366"/>
      <c r="H108" s="322"/>
      <c r="I108" s="322"/>
      <c r="J108" s="408" t="str">
        <f>IFERROR(VLOOKUP(Dateneingabe_Emissionsquellen[[#This Row],[Emissionsquelle
(Dropdown)]],Emissionsfaktoren!$B:$G,3,FALSE),"")</f>
        <v/>
      </c>
      <c r="K108" s="408" t="str">
        <f>IFERROR(Dateneingabe_Emissionsquellen[[#This Row],[Menge]]*Dateneingabe_Emissionsquellen[[#This Row],[Emissionsfaktor '[in t CO2e/Einheit'] Scope 1]]*VLOOKUP(Dateneingabe_Emissionsquellen[[#This Row],[Datenqulität
(Dropdown)]],Datenqualität[#All], 2,FALSE),"")</f>
        <v/>
      </c>
      <c r="L108" s="410" t="str">
        <f>IFERROR(Dateneingabe_Emissionsquellen[[#This Row],[Menge]]*Dateneingabe_Emissionsquellen[[#This Row],[Emissionsfaktor '[in t CO2e/Einheit'] Scope 3]]*VLOOKUP(Dateneingabe_Emissionsquellen[[#This Row],[Datenqulität
(Dropdown)]],Datenqualität[#All], 2,FALSE),"")</f>
        <v/>
      </c>
      <c r="M108" s="25" t="str">
        <f>IFERROR(VLOOKUP(Dateneingabe_Emissionsquellen[[#This Row],[Emissionsquelle
(Dropdown)]],Emissionsfaktoren!$B:$G,5,FALSE),"")</f>
        <v/>
      </c>
      <c r="N108" s="15">
        <f>SUM(Dateneingabe_Emissionsquellen[[#This Row],[Berechnung Emissionen '[in t CO2e'] Scope 1]:[Berechnung Emissionen '[in t CO2e'] Scope 3]])</f>
        <v>0</v>
      </c>
    </row>
    <row r="109" spans="1:14">
      <c r="A109" s="195"/>
      <c r="B109" s="196"/>
      <c r="C109" s="16"/>
      <c r="D109" s="26"/>
      <c r="E109" s="38"/>
      <c r="F109" s="197" t="str">
        <f>IFERROR(VLOOKUP(Dateneingabe_Emissionsquellen[[#This Row],[Emissionsquelle
(Dropdown)]],Emissionsfaktoren!$B:$G,2,FALSE),"")</f>
        <v/>
      </c>
      <c r="G109" s="366"/>
      <c r="H109" s="322"/>
      <c r="I109" s="322"/>
      <c r="J109" s="408" t="str">
        <f>IFERROR(VLOOKUP(Dateneingabe_Emissionsquellen[[#This Row],[Emissionsquelle
(Dropdown)]],Emissionsfaktoren!$B:$G,3,FALSE),"")</f>
        <v/>
      </c>
      <c r="K109" s="408" t="str">
        <f>IFERROR(Dateneingabe_Emissionsquellen[[#This Row],[Menge]]*Dateneingabe_Emissionsquellen[[#This Row],[Emissionsfaktor '[in t CO2e/Einheit'] Scope 1]]*VLOOKUP(Dateneingabe_Emissionsquellen[[#This Row],[Datenqulität
(Dropdown)]],Datenqualität[#All], 2,FALSE),"")</f>
        <v/>
      </c>
      <c r="L109" s="410" t="str">
        <f>IFERROR(Dateneingabe_Emissionsquellen[[#This Row],[Menge]]*Dateneingabe_Emissionsquellen[[#This Row],[Emissionsfaktor '[in t CO2e/Einheit'] Scope 3]]*VLOOKUP(Dateneingabe_Emissionsquellen[[#This Row],[Datenqulität
(Dropdown)]],Datenqualität[#All], 2,FALSE),"")</f>
        <v/>
      </c>
      <c r="M109" s="25" t="str">
        <f>IFERROR(VLOOKUP(Dateneingabe_Emissionsquellen[[#This Row],[Emissionsquelle
(Dropdown)]],Emissionsfaktoren!$B:$G,5,FALSE),"")</f>
        <v/>
      </c>
      <c r="N109" s="15">
        <f>SUM(Dateneingabe_Emissionsquellen[[#This Row],[Berechnung Emissionen '[in t CO2e'] Scope 1]:[Berechnung Emissionen '[in t CO2e'] Scope 3]])</f>
        <v>0</v>
      </c>
    </row>
    <row r="110" spans="1:14">
      <c r="A110" s="195"/>
      <c r="B110" s="196"/>
      <c r="C110" s="16"/>
      <c r="D110" s="26"/>
      <c r="E110" s="38"/>
      <c r="F110" s="197" t="str">
        <f>IFERROR(VLOOKUP(Dateneingabe_Emissionsquellen[[#This Row],[Emissionsquelle
(Dropdown)]],Emissionsfaktoren!$B:$G,2,FALSE),"")</f>
        <v/>
      </c>
      <c r="G110" s="366"/>
      <c r="H110" s="322"/>
      <c r="I110" s="322"/>
      <c r="J110" s="408" t="str">
        <f>IFERROR(VLOOKUP(Dateneingabe_Emissionsquellen[[#This Row],[Emissionsquelle
(Dropdown)]],Emissionsfaktoren!$B:$G,3,FALSE),"")</f>
        <v/>
      </c>
      <c r="K110" s="408" t="str">
        <f>IFERROR(Dateneingabe_Emissionsquellen[[#This Row],[Menge]]*Dateneingabe_Emissionsquellen[[#This Row],[Emissionsfaktor '[in t CO2e/Einheit'] Scope 1]]*VLOOKUP(Dateneingabe_Emissionsquellen[[#This Row],[Datenqulität
(Dropdown)]],Datenqualität[#All], 2,FALSE),"")</f>
        <v/>
      </c>
      <c r="L110" s="410" t="str">
        <f>IFERROR(Dateneingabe_Emissionsquellen[[#This Row],[Menge]]*Dateneingabe_Emissionsquellen[[#This Row],[Emissionsfaktor '[in t CO2e/Einheit'] Scope 3]]*VLOOKUP(Dateneingabe_Emissionsquellen[[#This Row],[Datenqulität
(Dropdown)]],Datenqualität[#All], 2,FALSE),"")</f>
        <v/>
      </c>
      <c r="M110" s="25" t="str">
        <f>IFERROR(VLOOKUP(Dateneingabe_Emissionsquellen[[#This Row],[Emissionsquelle
(Dropdown)]],Emissionsfaktoren!$B:$G,5,FALSE),"")</f>
        <v/>
      </c>
      <c r="N110" s="15">
        <f>SUM(Dateneingabe_Emissionsquellen[[#This Row],[Berechnung Emissionen '[in t CO2e'] Scope 1]:[Berechnung Emissionen '[in t CO2e'] Scope 3]])</f>
        <v>0</v>
      </c>
    </row>
    <row r="111" spans="1:14">
      <c r="A111" s="195"/>
      <c r="B111" s="196"/>
      <c r="C111" s="16"/>
      <c r="D111" s="26"/>
      <c r="E111" s="38"/>
      <c r="F111" s="197" t="str">
        <f>IFERROR(VLOOKUP(Dateneingabe_Emissionsquellen[[#This Row],[Emissionsquelle
(Dropdown)]],Emissionsfaktoren!$B:$G,2,FALSE),"")</f>
        <v/>
      </c>
      <c r="G111" s="366"/>
      <c r="H111" s="322"/>
      <c r="I111" s="322"/>
      <c r="J111" s="408" t="str">
        <f>IFERROR(VLOOKUP(Dateneingabe_Emissionsquellen[[#This Row],[Emissionsquelle
(Dropdown)]],Emissionsfaktoren!$B:$G,3,FALSE),"")</f>
        <v/>
      </c>
      <c r="K111" s="408" t="str">
        <f>IFERROR(Dateneingabe_Emissionsquellen[[#This Row],[Menge]]*Dateneingabe_Emissionsquellen[[#This Row],[Emissionsfaktor '[in t CO2e/Einheit'] Scope 1]]*VLOOKUP(Dateneingabe_Emissionsquellen[[#This Row],[Datenqulität
(Dropdown)]],Datenqualität[#All], 2,FALSE),"")</f>
        <v/>
      </c>
      <c r="L111" s="410" t="str">
        <f>IFERROR(Dateneingabe_Emissionsquellen[[#This Row],[Menge]]*Dateneingabe_Emissionsquellen[[#This Row],[Emissionsfaktor '[in t CO2e/Einheit'] Scope 3]]*VLOOKUP(Dateneingabe_Emissionsquellen[[#This Row],[Datenqulität
(Dropdown)]],Datenqualität[#All], 2,FALSE),"")</f>
        <v/>
      </c>
      <c r="M111" s="25" t="str">
        <f>IFERROR(VLOOKUP(Dateneingabe_Emissionsquellen[[#This Row],[Emissionsquelle
(Dropdown)]],Emissionsfaktoren!$B:$G,5,FALSE),"")</f>
        <v/>
      </c>
      <c r="N111" s="15">
        <f>SUM(Dateneingabe_Emissionsquellen[[#This Row],[Berechnung Emissionen '[in t CO2e'] Scope 1]:[Berechnung Emissionen '[in t CO2e'] Scope 3]])</f>
        <v>0</v>
      </c>
    </row>
    <row r="112" spans="1:14">
      <c r="A112" s="195"/>
      <c r="B112" s="196"/>
      <c r="C112" s="16"/>
      <c r="D112" s="26"/>
      <c r="E112" s="38"/>
      <c r="F112" s="197" t="str">
        <f>IFERROR(VLOOKUP(Dateneingabe_Emissionsquellen[[#This Row],[Emissionsquelle
(Dropdown)]],Emissionsfaktoren!$B:$G,2,FALSE),"")</f>
        <v/>
      </c>
      <c r="G112" s="366"/>
      <c r="H112" s="322"/>
      <c r="I112" s="322"/>
      <c r="J112" s="408" t="str">
        <f>IFERROR(VLOOKUP(Dateneingabe_Emissionsquellen[[#This Row],[Emissionsquelle
(Dropdown)]],Emissionsfaktoren!$B:$G,3,FALSE),"")</f>
        <v/>
      </c>
      <c r="K112" s="408" t="str">
        <f>IFERROR(Dateneingabe_Emissionsquellen[[#This Row],[Menge]]*Dateneingabe_Emissionsquellen[[#This Row],[Emissionsfaktor '[in t CO2e/Einheit'] Scope 1]]*VLOOKUP(Dateneingabe_Emissionsquellen[[#This Row],[Datenqulität
(Dropdown)]],Datenqualität[#All], 2,FALSE),"")</f>
        <v/>
      </c>
      <c r="L112" s="410" t="str">
        <f>IFERROR(Dateneingabe_Emissionsquellen[[#This Row],[Menge]]*Dateneingabe_Emissionsquellen[[#This Row],[Emissionsfaktor '[in t CO2e/Einheit'] Scope 3]]*VLOOKUP(Dateneingabe_Emissionsquellen[[#This Row],[Datenqulität
(Dropdown)]],Datenqualität[#All], 2,FALSE),"")</f>
        <v/>
      </c>
      <c r="M112" s="25" t="str">
        <f>IFERROR(VLOOKUP(Dateneingabe_Emissionsquellen[[#This Row],[Emissionsquelle
(Dropdown)]],Emissionsfaktoren!$B:$G,5,FALSE),"")</f>
        <v/>
      </c>
      <c r="N112" s="15">
        <f>SUM(Dateneingabe_Emissionsquellen[[#This Row],[Berechnung Emissionen '[in t CO2e'] Scope 1]:[Berechnung Emissionen '[in t CO2e'] Scope 3]])</f>
        <v>0</v>
      </c>
    </row>
    <row r="113" spans="1:14">
      <c r="A113" s="195"/>
      <c r="B113" s="196"/>
      <c r="C113" s="16"/>
      <c r="D113" s="26"/>
      <c r="E113" s="38"/>
      <c r="F113" s="197" t="str">
        <f>IFERROR(VLOOKUP(Dateneingabe_Emissionsquellen[[#This Row],[Emissionsquelle
(Dropdown)]],Emissionsfaktoren!$B:$G,2,FALSE),"")</f>
        <v/>
      </c>
      <c r="G113" s="365"/>
      <c r="H113" s="322"/>
      <c r="I113" s="322"/>
      <c r="J113" s="408" t="str">
        <f>IFERROR(VLOOKUP(Dateneingabe_Emissionsquellen[[#This Row],[Emissionsquelle
(Dropdown)]],Emissionsfaktoren!$B:$G,3,FALSE),"")</f>
        <v/>
      </c>
      <c r="K113" s="408" t="str">
        <f>IFERROR(Dateneingabe_Emissionsquellen[[#This Row],[Menge]]*Dateneingabe_Emissionsquellen[[#This Row],[Emissionsfaktor '[in t CO2e/Einheit'] Scope 1]]*VLOOKUP(Dateneingabe_Emissionsquellen[[#This Row],[Datenqulität
(Dropdown)]],Datenqualität[#All], 2,FALSE),"")</f>
        <v/>
      </c>
      <c r="L113" s="410" t="str">
        <f>IFERROR(Dateneingabe_Emissionsquellen[[#This Row],[Menge]]*Dateneingabe_Emissionsquellen[[#This Row],[Emissionsfaktor '[in t CO2e/Einheit'] Scope 3]]*VLOOKUP(Dateneingabe_Emissionsquellen[[#This Row],[Datenqulität
(Dropdown)]],Datenqualität[#All], 2,FALSE),"")</f>
        <v/>
      </c>
      <c r="M113" s="25" t="str">
        <f>IFERROR(VLOOKUP(Dateneingabe_Emissionsquellen[[#This Row],[Emissionsquelle
(Dropdown)]],Emissionsfaktoren!$B:$G,5,FALSE),"")</f>
        <v/>
      </c>
      <c r="N113" s="15">
        <f>SUM(Dateneingabe_Emissionsquellen[[#This Row],[Berechnung Emissionen '[in t CO2e'] Scope 1]:[Berechnung Emissionen '[in t CO2e'] Scope 3]])</f>
        <v>0</v>
      </c>
    </row>
    <row r="114" spans="1:14">
      <c r="A114" s="195"/>
      <c r="B114" s="196"/>
      <c r="C114" s="16"/>
      <c r="D114" s="26"/>
      <c r="E114" s="38"/>
      <c r="F114" s="197" t="str">
        <f>IFERROR(VLOOKUP(Dateneingabe_Emissionsquellen[[#This Row],[Emissionsquelle
(Dropdown)]],Emissionsfaktoren!$B:$G,2,FALSE),"")</f>
        <v/>
      </c>
      <c r="G114" s="365"/>
      <c r="H114" s="322"/>
      <c r="I114" s="322"/>
      <c r="J114" s="408" t="str">
        <f>IFERROR(VLOOKUP(Dateneingabe_Emissionsquellen[[#This Row],[Emissionsquelle
(Dropdown)]],Emissionsfaktoren!$B:$G,3,FALSE),"")</f>
        <v/>
      </c>
      <c r="K114" s="408" t="str">
        <f>IFERROR(Dateneingabe_Emissionsquellen[[#This Row],[Menge]]*Dateneingabe_Emissionsquellen[[#This Row],[Emissionsfaktor '[in t CO2e/Einheit'] Scope 1]]*VLOOKUP(Dateneingabe_Emissionsquellen[[#This Row],[Datenqulität
(Dropdown)]],Datenqualität[#All], 2,FALSE),"")</f>
        <v/>
      </c>
      <c r="L114" s="410" t="str">
        <f>IFERROR(Dateneingabe_Emissionsquellen[[#This Row],[Menge]]*Dateneingabe_Emissionsquellen[[#This Row],[Emissionsfaktor '[in t CO2e/Einheit'] Scope 3]]*VLOOKUP(Dateneingabe_Emissionsquellen[[#This Row],[Datenqulität
(Dropdown)]],Datenqualität[#All], 2,FALSE),"")</f>
        <v/>
      </c>
      <c r="M114" s="25" t="str">
        <f>IFERROR(VLOOKUP(Dateneingabe_Emissionsquellen[[#This Row],[Emissionsquelle
(Dropdown)]],Emissionsfaktoren!$B:$G,5,FALSE),"")</f>
        <v/>
      </c>
      <c r="N114" s="15">
        <f>SUM(Dateneingabe_Emissionsquellen[[#This Row],[Berechnung Emissionen '[in t CO2e'] Scope 1]:[Berechnung Emissionen '[in t CO2e'] Scope 3]])</f>
        <v>0</v>
      </c>
    </row>
    <row r="115" spans="1:14">
      <c r="A115" s="195"/>
      <c r="B115" s="196"/>
      <c r="C115" s="16"/>
      <c r="D115" s="26"/>
      <c r="E115" s="38"/>
      <c r="F115" s="197" t="str">
        <f>IFERROR(VLOOKUP(Dateneingabe_Emissionsquellen[[#This Row],[Emissionsquelle
(Dropdown)]],Emissionsfaktoren!$B:$G,2,FALSE),"")</f>
        <v/>
      </c>
      <c r="G115" s="366"/>
      <c r="H115" s="321"/>
      <c r="I115" s="16"/>
      <c r="J115" s="408" t="str">
        <f>IFERROR(VLOOKUP(Dateneingabe_Emissionsquellen[[#This Row],[Emissionsquelle
(Dropdown)]],Emissionsfaktoren!$B:$G,3,FALSE),"")</f>
        <v/>
      </c>
      <c r="K115" s="408" t="str">
        <f>IFERROR(Dateneingabe_Emissionsquellen[[#This Row],[Menge]]*Dateneingabe_Emissionsquellen[[#This Row],[Emissionsfaktor '[in t CO2e/Einheit'] Scope 1]]*VLOOKUP(Dateneingabe_Emissionsquellen[[#This Row],[Datenqulität
(Dropdown)]],Datenqualität[#All], 2,FALSE),"")</f>
        <v/>
      </c>
      <c r="L115" s="410" t="str">
        <f>IFERROR(Dateneingabe_Emissionsquellen[[#This Row],[Menge]]*Dateneingabe_Emissionsquellen[[#This Row],[Emissionsfaktor '[in t CO2e/Einheit'] Scope 3]]*VLOOKUP(Dateneingabe_Emissionsquellen[[#This Row],[Datenqulität
(Dropdown)]],Datenqualität[#All], 2,FALSE),"")</f>
        <v/>
      </c>
      <c r="M115" s="25" t="str">
        <f>IFERROR(VLOOKUP(Dateneingabe_Emissionsquellen[[#This Row],[Emissionsquelle
(Dropdown)]],Emissionsfaktoren!$B:$G,5,FALSE),"")</f>
        <v/>
      </c>
      <c r="N115" s="15">
        <f>SUM(Dateneingabe_Emissionsquellen[[#This Row],[Berechnung Emissionen '[in t CO2e'] Scope 1]:[Berechnung Emissionen '[in t CO2e'] Scope 3]])</f>
        <v>0</v>
      </c>
    </row>
    <row r="116" spans="1:14">
      <c r="A116" s="195"/>
      <c r="B116" s="196"/>
      <c r="C116" s="16"/>
      <c r="D116" s="26"/>
      <c r="E116" s="38"/>
      <c r="F116" s="197" t="str">
        <f>IFERROR(VLOOKUP(Dateneingabe_Emissionsquellen[[#This Row],[Emissionsquelle
(Dropdown)]],Emissionsfaktoren!$B:$G,2,FALSE),"")</f>
        <v/>
      </c>
      <c r="G116" s="366"/>
      <c r="H116" s="321"/>
      <c r="I116" s="16"/>
      <c r="J116" s="408" t="str">
        <f>IFERROR(VLOOKUP(Dateneingabe_Emissionsquellen[[#This Row],[Emissionsquelle
(Dropdown)]],Emissionsfaktoren!$B:$G,3,FALSE),"")</f>
        <v/>
      </c>
      <c r="K116" s="408" t="str">
        <f>IFERROR(Dateneingabe_Emissionsquellen[[#This Row],[Menge]]*Dateneingabe_Emissionsquellen[[#This Row],[Emissionsfaktor '[in t CO2e/Einheit'] Scope 1]]*VLOOKUP(Dateneingabe_Emissionsquellen[[#This Row],[Datenqulität
(Dropdown)]],Datenqualität[#All], 2,FALSE),"")</f>
        <v/>
      </c>
      <c r="L116" s="410" t="str">
        <f>IFERROR(Dateneingabe_Emissionsquellen[[#This Row],[Menge]]*Dateneingabe_Emissionsquellen[[#This Row],[Emissionsfaktor '[in t CO2e/Einheit'] Scope 3]]*VLOOKUP(Dateneingabe_Emissionsquellen[[#This Row],[Datenqulität
(Dropdown)]],Datenqualität[#All], 2,FALSE),"")</f>
        <v/>
      </c>
      <c r="M116" s="25" t="str">
        <f>IFERROR(VLOOKUP(Dateneingabe_Emissionsquellen[[#This Row],[Emissionsquelle
(Dropdown)]],Emissionsfaktoren!$B:$G,5,FALSE),"")</f>
        <v/>
      </c>
      <c r="N116" s="15">
        <f>SUM(Dateneingabe_Emissionsquellen[[#This Row],[Berechnung Emissionen '[in t CO2e'] Scope 1]:[Berechnung Emissionen '[in t CO2e'] Scope 3]])</f>
        <v>0</v>
      </c>
    </row>
    <row r="117" spans="1:14">
      <c r="A117" s="195"/>
      <c r="B117" s="196"/>
      <c r="C117" s="16"/>
      <c r="D117" s="26"/>
      <c r="E117" s="38"/>
      <c r="F117" s="197" t="str">
        <f>IFERROR(VLOOKUP(Dateneingabe_Emissionsquellen[[#This Row],[Emissionsquelle
(Dropdown)]],Emissionsfaktoren!$B:$G,2,FALSE),"")</f>
        <v/>
      </c>
      <c r="G117" s="366"/>
      <c r="H117" s="321"/>
      <c r="I117" s="16"/>
      <c r="J117" s="408" t="str">
        <f>IFERROR(VLOOKUP(Dateneingabe_Emissionsquellen[[#This Row],[Emissionsquelle
(Dropdown)]],Emissionsfaktoren!$B:$G,3,FALSE),"")</f>
        <v/>
      </c>
      <c r="K117" s="408" t="str">
        <f>IFERROR(Dateneingabe_Emissionsquellen[[#This Row],[Menge]]*Dateneingabe_Emissionsquellen[[#This Row],[Emissionsfaktor '[in t CO2e/Einheit'] Scope 1]]*VLOOKUP(Dateneingabe_Emissionsquellen[[#This Row],[Datenqulität
(Dropdown)]],Datenqualität[#All], 2,FALSE),"")</f>
        <v/>
      </c>
      <c r="L117" s="410" t="str">
        <f>IFERROR(Dateneingabe_Emissionsquellen[[#This Row],[Menge]]*Dateneingabe_Emissionsquellen[[#This Row],[Emissionsfaktor '[in t CO2e/Einheit'] Scope 3]]*VLOOKUP(Dateneingabe_Emissionsquellen[[#This Row],[Datenqulität
(Dropdown)]],Datenqualität[#All], 2,FALSE),"")</f>
        <v/>
      </c>
      <c r="M117" s="25" t="str">
        <f>IFERROR(VLOOKUP(Dateneingabe_Emissionsquellen[[#This Row],[Emissionsquelle
(Dropdown)]],Emissionsfaktoren!$B:$G,5,FALSE),"")</f>
        <v/>
      </c>
      <c r="N117" s="15">
        <f>SUM(Dateneingabe_Emissionsquellen[[#This Row],[Berechnung Emissionen '[in t CO2e'] Scope 1]:[Berechnung Emissionen '[in t CO2e'] Scope 3]])</f>
        <v>0</v>
      </c>
    </row>
    <row r="118" spans="1:14">
      <c r="A118" s="195"/>
      <c r="B118" s="196"/>
      <c r="C118" s="16"/>
      <c r="D118" s="26"/>
      <c r="E118" s="38"/>
      <c r="F118" s="197" t="str">
        <f>IFERROR(VLOOKUP(Dateneingabe_Emissionsquellen[[#This Row],[Emissionsquelle
(Dropdown)]],Emissionsfaktoren!$B:$G,2,FALSE),"")</f>
        <v/>
      </c>
      <c r="G118" s="366"/>
      <c r="H118" s="322"/>
      <c r="I118" s="16"/>
      <c r="J118" s="408" t="str">
        <f>IFERROR(VLOOKUP(Dateneingabe_Emissionsquellen[[#This Row],[Emissionsquelle
(Dropdown)]],Emissionsfaktoren!$B:$G,3,FALSE),"")</f>
        <v/>
      </c>
      <c r="K118" s="408" t="str">
        <f>IFERROR(Dateneingabe_Emissionsquellen[[#This Row],[Menge]]*Dateneingabe_Emissionsquellen[[#This Row],[Emissionsfaktor '[in t CO2e/Einheit'] Scope 1]]*VLOOKUP(Dateneingabe_Emissionsquellen[[#This Row],[Datenqulität
(Dropdown)]],Datenqualität[#All], 2,FALSE),"")</f>
        <v/>
      </c>
      <c r="L118" s="410" t="str">
        <f>IFERROR(Dateneingabe_Emissionsquellen[[#This Row],[Menge]]*Dateneingabe_Emissionsquellen[[#This Row],[Emissionsfaktor '[in t CO2e/Einheit'] Scope 3]]*VLOOKUP(Dateneingabe_Emissionsquellen[[#This Row],[Datenqulität
(Dropdown)]],Datenqualität[#All], 2,FALSE),"")</f>
        <v/>
      </c>
      <c r="M118" s="25" t="str">
        <f>IFERROR(VLOOKUP(Dateneingabe_Emissionsquellen[[#This Row],[Emissionsquelle
(Dropdown)]],Emissionsfaktoren!$B:$G,5,FALSE),"")</f>
        <v/>
      </c>
      <c r="N118" s="15">
        <f>SUM(Dateneingabe_Emissionsquellen[[#This Row],[Berechnung Emissionen '[in t CO2e'] Scope 1]:[Berechnung Emissionen '[in t CO2e'] Scope 3]])</f>
        <v>0</v>
      </c>
    </row>
    <row r="119" spans="1:14">
      <c r="A119" s="195"/>
      <c r="B119" s="196"/>
      <c r="C119" s="16"/>
      <c r="D119" s="26"/>
      <c r="E119" s="38"/>
      <c r="F119" s="197" t="str">
        <f>IFERROR(VLOOKUP(Dateneingabe_Emissionsquellen[[#This Row],[Emissionsquelle
(Dropdown)]],Emissionsfaktoren!$B:$G,2,FALSE),"")</f>
        <v/>
      </c>
      <c r="G119" s="366"/>
      <c r="H119" s="322"/>
      <c r="I119" s="16"/>
      <c r="J119" s="408" t="str">
        <f>IFERROR(VLOOKUP(Dateneingabe_Emissionsquellen[[#This Row],[Emissionsquelle
(Dropdown)]],Emissionsfaktoren!$B:$G,3,FALSE),"")</f>
        <v/>
      </c>
      <c r="K119" s="408" t="str">
        <f>IFERROR(Dateneingabe_Emissionsquellen[[#This Row],[Menge]]*Dateneingabe_Emissionsquellen[[#This Row],[Emissionsfaktor '[in t CO2e/Einheit'] Scope 1]]*VLOOKUP(Dateneingabe_Emissionsquellen[[#This Row],[Datenqulität
(Dropdown)]],Datenqualität[#All], 2,FALSE),"")</f>
        <v/>
      </c>
      <c r="L119" s="410" t="str">
        <f>IFERROR(Dateneingabe_Emissionsquellen[[#This Row],[Menge]]*Dateneingabe_Emissionsquellen[[#This Row],[Emissionsfaktor '[in t CO2e/Einheit'] Scope 3]]*VLOOKUP(Dateneingabe_Emissionsquellen[[#This Row],[Datenqulität
(Dropdown)]],Datenqualität[#All], 2,FALSE),"")</f>
        <v/>
      </c>
      <c r="M119" s="25" t="str">
        <f>IFERROR(VLOOKUP(Dateneingabe_Emissionsquellen[[#This Row],[Emissionsquelle
(Dropdown)]],Emissionsfaktoren!$B:$G,5,FALSE),"")</f>
        <v/>
      </c>
      <c r="N119" s="15">
        <f>SUM(Dateneingabe_Emissionsquellen[[#This Row],[Berechnung Emissionen '[in t CO2e'] Scope 1]:[Berechnung Emissionen '[in t CO2e'] Scope 3]])</f>
        <v>0</v>
      </c>
    </row>
    <row r="120" spans="1:14">
      <c r="A120" s="195"/>
      <c r="B120" s="196"/>
      <c r="C120" s="16"/>
      <c r="D120" s="26"/>
      <c r="E120" s="38"/>
      <c r="F120" s="197" t="str">
        <f>IFERROR(VLOOKUP(Dateneingabe_Emissionsquellen[[#This Row],[Emissionsquelle
(Dropdown)]],Emissionsfaktoren!$B:$G,2,FALSE),"")</f>
        <v/>
      </c>
      <c r="G120" s="366"/>
      <c r="H120" s="322"/>
      <c r="I120" s="322"/>
      <c r="J120" s="408" t="str">
        <f>IFERROR(VLOOKUP(Dateneingabe_Emissionsquellen[[#This Row],[Emissionsquelle
(Dropdown)]],Emissionsfaktoren!$B:$G,3,FALSE),"")</f>
        <v/>
      </c>
      <c r="K120" s="408" t="str">
        <f>IFERROR(Dateneingabe_Emissionsquellen[[#This Row],[Menge]]*Dateneingabe_Emissionsquellen[[#This Row],[Emissionsfaktor '[in t CO2e/Einheit'] Scope 1]]*VLOOKUP(Dateneingabe_Emissionsquellen[[#This Row],[Datenqulität
(Dropdown)]],Datenqualität[#All], 2,FALSE),"")</f>
        <v/>
      </c>
      <c r="L120" s="410" t="str">
        <f>IFERROR(Dateneingabe_Emissionsquellen[[#This Row],[Menge]]*Dateneingabe_Emissionsquellen[[#This Row],[Emissionsfaktor '[in t CO2e/Einheit'] Scope 3]]*VLOOKUP(Dateneingabe_Emissionsquellen[[#This Row],[Datenqulität
(Dropdown)]],Datenqualität[#All], 2,FALSE),"")</f>
        <v/>
      </c>
      <c r="M120" s="25" t="str">
        <f>IFERROR(VLOOKUP(Dateneingabe_Emissionsquellen[[#This Row],[Emissionsquelle
(Dropdown)]],Emissionsfaktoren!$B:$G,5,FALSE),"")</f>
        <v/>
      </c>
      <c r="N120" s="15">
        <f>SUM(Dateneingabe_Emissionsquellen[[#This Row],[Berechnung Emissionen '[in t CO2e'] Scope 1]:[Berechnung Emissionen '[in t CO2e'] Scope 3]])</f>
        <v>0</v>
      </c>
    </row>
    <row r="121" spans="1:14">
      <c r="A121" s="195"/>
      <c r="B121" s="196"/>
      <c r="C121" s="16"/>
      <c r="D121" s="26"/>
      <c r="E121" s="38"/>
      <c r="F121" s="197" t="str">
        <f>IFERROR(VLOOKUP(Dateneingabe_Emissionsquellen[[#This Row],[Emissionsquelle
(Dropdown)]],Emissionsfaktoren!$B:$G,2,FALSE),"")</f>
        <v/>
      </c>
      <c r="G121" s="366"/>
      <c r="H121" s="321"/>
      <c r="I121" s="16"/>
      <c r="J121" s="408" t="str">
        <f>IFERROR(VLOOKUP(Dateneingabe_Emissionsquellen[[#This Row],[Emissionsquelle
(Dropdown)]],Emissionsfaktoren!$B:$G,3,FALSE),"")</f>
        <v/>
      </c>
      <c r="K121" s="408" t="str">
        <f>IFERROR(Dateneingabe_Emissionsquellen[[#This Row],[Menge]]*Dateneingabe_Emissionsquellen[[#This Row],[Emissionsfaktor '[in t CO2e/Einheit'] Scope 1]]*VLOOKUP(Dateneingabe_Emissionsquellen[[#This Row],[Datenqulität
(Dropdown)]],Datenqualität[#All], 2,FALSE),"")</f>
        <v/>
      </c>
      <c r="L121" s="410" t="str">
        <f>IFERROR(Dateneingabe_Emissionsquellen[[#This Row],[Menge]]*Dateneingabe_Emissionsquellen[[#This Row],[Emissionsfaktor '[in t CO2e/Einheit'] Scope 3]]*VLOOKUP(Dateneingabe_Emissionsquellen[[#This Row],[Datenqulität
(Dropdown)]],Datenqualität[#All], 2,FALSE),"")</f>
        <v/>
      </c>
      <c r="M121" s="25" t="str">
        <f>IFERROR(VLOOKUP(Dateneingabe_Emissionsquellen[[#This Row],[Emissionsquelle
(Dropdown)]],Emissionsfaktoren!$B:$G,5,FALSE),"")</f>
        <v/>
      </c>
      <c r="N121" s="15">
        <f>SUM(Dateneingabe_Emissionsquellen[[#This Row],[Berechnung Emissionen '[in t CO2e'] Scope 1]:[Berechnung Emissionen '[in t CO2e'] Scope 3]])</f>
        <v>0</v>
      </c>
    </row>
    <row r="122" spans="1:14">
      <c r="A122" s="198"/>
      <c r="B122" s="199"/>
      <c r="C122" s="200"/>
      <c r="D122" s="293"/>
      <c r="E122" s="359"/>
      <c r="F122" s="201" t="str">
        <f>IFERROR(VLOOKUP(Dateneingabe_Emissionsquellen[[#This Row],[Emissionsquelle
(Dropdown)]],Emissionsfaktoren!$B:$G,2,FALSE),"")</f>
        <v/>
      </c>
      <c r="G122" s="366"/>
      <c r="H122" s="323"/>
      <c r="I122" s="16"/>
      <c r="J122" s="409" t="str">
        <f>IFERROR(VLOOKUP(Dateneingabe_Emissionsquellen[[#This Row],[Emissionsquelle
(Dropdown)]],Emissionsfaktoren!$B:$G,3,FALSE),"")</f>
        <v/>
      </c>
      <c r="K122" s="409" t="str">
        <f>IFERROR(Dateneingabe_Emissionsquellen[[#This Row],[Menge]]*Dateneingabe_Emissionsquellen[[#This Row],[Emissionsfaktor '[in t CO2e/Einheit'] Scope 1]]*VLOOKUP(Dateneingabe_Emissionsquellen[[#This Row],[Datenqulität
(Dropdown)]],Datenqualität[#All], 2,FALSE),"")</f>
        <v/>
      </c>
      <c r="L122" s="411" t="str">
        <f>IFERROR(Dateneingabe_Emissionsquellen[[#This Row],[Menge]]*Dateneingabe_Emissionsquellen[[#This Row],[Emissionsfaktor '[in t CO2e/Einheit'] Scope 3]]*VLOOKUP(Dateneingabe_Emissionsquellen[[#This Row],[Datenqulität
(Dropdown)]],Datenqualität[#All], 2,FALSE),"")</f>
        <v/>
      </c>
      <c r="M122" s="25" t="str">
        <f>IFERROR(VLOOKUP(Dateneingabe_Emissionsquellen[[#This Row],[Emissionsquelle
(Dropdown)]],Emissionsfaktoren!$B:$G,5,FALSE),"")</f>
        <v/>
      </c>
      <c r="N122" s="15">
        <f>SUM(Dateneingabe_Emissionsquellen[[#This Row],[Berechnung Emissionen '[in t CO2e'] Scope 1]:[Berechnung Emissionen '[in t CO2e'] Scope 3]])</f>
        <v>0</v>
      </c>
    </row>
    <row r="123" spans="1:14">
      <c r="A123" s="282"/>
      <c r="B123" s="283"/>
      <c r="C123" s="283"/>
      <c r="D123" s="294"/>
      <c r="E123" s="284"/>
      <c r="F123" s="283"/>
      <c r="G123" s="367"/>
      <c r="H123" s="283"/>
      <c r="I123" s="285"/>
      <c r="J123" s="285"/>
      <c r="K123" s="412">
        <f>SUBTOTAL(109,Dateneingabe_Emissionsquellen[Berechnung Emissionen '[in t CO2e'] Scope 1])</f>
        <v>0</v>
      </c>
      <c r="L123" s="412">
        <f>SUBTOTAL(109,Dateneingabe_Emissionsquellen[Berechnung Emissionen '[in t CO2e'] Scope 3])</f>
        <v>0</v>
      </c>
      <c r="M123" s="285"/>
      <c r="N123" s="285"/>
    </row>
  </sheetData>
  <sheetProtection algorithmName="SHA-512" hashValue="H2LRk6C8PunWtb4iC2kA+TrVhpZSdjZI5c3cXE2AxJOOVCmf4yAQ2BJuNShCGhaxa/ek6TOVhveyzPC6hci4BQ==" saltValue="ub7sil/88IcKTOsyYZoUjw==" spinCount="100000" sheet="1" insertRows="0" deleteRows="0" sort="0" autoFilter="0"/>
  <mergeCells count="3">
    <mergeCell ref="M2:O2"/>
    <mergeCell ref="P2:R2"/>
    <mergeCell ref="S2:U2"/>
  </mergeCells>
  <dataValidations count="2">
    <dataValidation type="list" allowBlank="1" showInputMessage="1" sqref="C5:C122" xr:uid="{005F00AE-00EF-40D0-AD2F-00E200AC00CC}">
      <formula1>Scope_1</formula1>
    </dataValidation>
    <dataValidation type="list" allowBlank="1" showInputMessage="1" showErrorMessage="1" sqref="D5:D122" xr:uid="{00D3009C-0022-438E-8BF9-00D100D70002}">
      <formula1>INDIRECT($C5)</formula1>
    </dataValidation>
  </dataValidations>
  <pageMargins left="0.7" right="0.7" top="0.78740157500000008" bottom="0.78740157500000008"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INDIRECT(Dropdowns!$I$26:$J$30)</xm:f>
          </x14:formula1>
          <xm:sqref>G5:G122</xm:sqref>
        </x14:dataValidation>
        <x14:dataValidation type="list" allowBlank="1" showInputMessage="1" showErrorMessage="1" xr:uid="{00000000-0002-0000-0200-000001000000}">
          <x14:formula1>
            <xm:f>INDIRECT(Dropdowns!$B$4)</xm:f>
          </x14:formula1>
          <xm:sqref>A5:A122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9"/>
  </sheetPr>
  <dimension ref="A1:CS311"/>
  <sheetViews>
    <sheetView showGridLines="0" topLeftCell="A51" zoomScale="90" zoomScaleNormal="90" workbookViewId="0">
      <selection activeCell="C118" sqref="C118"/>
    </sheetView>
  </sheetViews>
  <sheetFormatPr baseColWidth="10" defaultColWidth="11.42578125" defaultRowHeight="15"/>
  <cols>
    <col min="1" max="1" width="23.28515625" style="15" customWidth="1"/>
    <col min="2" max="2" width="30.7109375" style="15" customWidth="1"/>
    <col min="3" max="3" width="39.7109375" style="15" customWidth="1"/>
    <col min="4" max="4" width="26.28515625" style="24" customWidth="1"/>
    <col min="5" max="5" width="14" style="15" customWidth="1"/>
    <col min="6" max="6" width="12.7109375" style="15" customWidth="1"/>
    <col min="7" max="7" width="66.7109375" style="15" customWidth="1"/>
    <col min="8" max="8" width="32.7109375" style="15" customWidth="1"/>
    <col min="9" max="14" width="15.7109375" style="15" customWidth="1"/>
    <col min="15" max="16384" width="11.42578125" style="15"/>
  </cols>
  <sheetData>
    <row r="1" spans="1:15" ht="21" customHeight="1">
      <c r="A1"/>
      <c r="B1"/>
      <c r="C1"/>
      <c r="D1" s="77"/>
      <c r="E1" s="70"/>
      <c r="F1" s="71"/>
      <c r="G1"/>
      <c r="H1"/>
      <c r="I1" s="72"/>
      <c r="J1"/>
      <c r="K1"/>
      <c r="L1"/>
      <c r="M1"/>
    </row>
    <row r="2" spans="1:15" ht="21" customHeight="1">
      <c r="A2" s="8" t="s">
        <v>44</v>
      </c>
      <c r="B2" s="76"/>
      <c r="C2" s="76"/>
      <c r="D2" s="77"/>
      <c r="E2" s="71"/>
      <c r="F2" s="71"/>
      <c r="G2"/>
      <c r="H2"/>
      <c r="I2" s="72"/>
      <c r="J2"/>
      <c r="K2" s="78"/>
      <c r="L2" s="78"/>
      <c r="M2"/>
    </row>
    <row r="3" spans="1:15" ht="21" customHeight="1" thickBot="1">
      <c r="A3"/>
      <c r="B3"/>
      <c r="C3"/>
      <c r="D3" s="77"/>
      <c r="E3"/>
      <c r="F3"/>
      <c r="G3"/>
      <c r="H3"/>
      <c r="I3"/>
      <c r="J3"/>
      <c r="K3"/>
      <c r="L3"/>
      <c r="M3"/>
    </row>
    <row r="4" spans="1:15" ht="48" customHeight="1" thickBot="1">
      <c r="A4" s="496" t="s">
        <v>45</v>
      </c>
      <c r="B4" s="497"/>
      <c r="C4" s="79"/>
      <c r="D4" s="71"/>
      <c r="E4"/>
      <c r="F4"/>
      <c r="G4"/>
      <c r="H4"/>
      <c r="I4"/>
      <c r="J4"/>
      <c r="K4"/>
      <c r="L4"/>
      <c r="M4"/>
    </row>
    <row r="5" spans="1:15" ht="21" customHeight="1">
      <c r="A5"/>
      <c r="B5"/>
      <c r="C5"/>
      <c r="D5" s="77"/>
      <c r="E5"/>
      <c r="F5"/>
      <c r="G5"/>
      <c r="H5"/>
      <c r="I5"/>
      <c r="J5"/>
      <c r="K5"/>
      <c r="L5"/>
      <c r="M5"/>
    </row>
    <row r="6" spans="1:15" ht="21" customHeight="1">
      <c r="A6" s="80" t="s">
        <v>46</v>
      </c>
      <c r="B6" s="80"/>
      <c r="C6" s="80"/>
      <c r="D6" s="81"/>
      <c r="E6" s="80"/>
      <c r="F6" s="80"/>
      <c r="G6" s="80"/>
      <c r="H6" s="80"/>
      <c r="I6"/>
      <c r="J6"/>
      <c r="K6" s="78"/>
      <c r="L6" s="78"/>
      <c r="M6" s="73"/>
    </row>
    <row r="7" spans="1:15" ht="60" customHeight="1">
      <c r="A7" s="184" t="s">
        <v>24</v>
      </c>
      <c r="B7" s="277" t="s">
        <v>402</v>
      </c>
      <c r="C7" s="186" t="s">
        <v>26</v>
      </c>
      <c r="D7" s="188" t="s">
        <v>27</v>
      </c>
      <c r="E7" s="202" t="s">
        <v>28</v>
      </c>
      <c r="F7" s="190" t="s">
        <v>401</v>
      </c>
      <c r="G7" s="191" t="s">
        <v>29</v>
      </c>
      <c r="H7" s="191" t="s">
        <v>30</v>
      </c>
      <c r="I7" s="372" t="s">
        <v>497</v>
      </c>
      <c r="J7" s="376" t="s">
        <v>393</v>
      </c>
      <c r="K7" s="373" t="s">
        <v>498</v>
      </c>
      <c r="L7" s="376" t="s">
        <v>499</v>
      </c>
      <c r="M7" s="193" t="s">
        <v>394</v>
      </c>
      <c r="N7" s="377" t="s">
        <v>496</v>
      </c>
      <c r="O7"/>
    </row>
    <row r="8" spans="1:15" ht="14.1" customHeight="1">
      <c r="A8" s="203"/>
      <c r="B8" s="196"/>
      <c r="C8" s="16"/>
      <c r="D8" s="360"/>
      <c r="E8" s="316" t="str">
        <f>IFERROR(VLOOKUP(Scope2TabelleStromEingabe[[#This Row],[Emissionsquelle
(Dropdown)]],Emissionsfaktoren!$B:$G,2,FALSE),"")</f>
        <v/>
      </c>
      <c r="F8" s="16"/>
      <c r="G8" s="16"/>
      <c r="H8" s="16"/>
      <c r="I8" s="407" t="str">
        <f>IFERROR(VLOOKUP(Scope2TabelleStromEingabe[[#This Row],[Emissionsquelle
(Dropdown)]],Emissionsfaktoren!$B:$G,4,FALSE),"")</f>
        <v/>
      </c>
      <c r="J8" s="408" t="str">
        <f>IFERROR(Scope2TabelleStromEingabe[[#This Row],[Menge]]*Scope2TabelleStromEingabe[[#This Row],[Emissionsfaktor MB '[in t CO2e/Einheit'] Scope 2]]*VLOOKUP(Scope2TabelleStromEingabe[[#This Row],[Datenqulität
(Dropdown)]],Datenqualität[], 2,FALSE),"")</f>
        <v/>
      </c>
      <c r="K8" s="175" t="str">
        <f>IFERROR(VLOOKUP(Scope2TabelleStromEingabe[[#This Row],[Emissionsquelle
(Dropdown)]],Emissionsfaktoren!$B:$G,5,FALSE),"")</f>
        <v/>
      </c>
      <c r="L8" s="408" t="str">
        <f>IFERROR(Scope2TabelleStromEingabe[[#This Row],[Menge]]*Scope2TabelleStromEingabe[[#This Row],[Emissionsfaktor MB '[in t CO2e/Einheit'] Scope 3]]*VLOOKUP(Scope2TabelleStromEingabe[[#This Row],[Datenqulität
(Dropdown)]],Datenqualität[], 2,FALSE),"")</f>
        <v/>
      </c>
      <c r="M8" s="413" t="str">
        <f>IFERROR(Scope2TabelleStromEingabe[[#This Row],[Menge]]*$B$231*VLOOKUP(Scope2TabelleStromEingabe[[#This Row],[Datenqulität
(Dropdown)]],Datenqualität[], 2,FALSE),"")</f>
        <v/>
      </c>
      <c r="N8" s="413" t="str">
        <f>IFERROR(Scope2TabelleStromEingabe[[#This Row],[Menge]]*$C$231*VLOOKUP(Scope2TabelleStromEingabe[[#This Row],[Datenqulität
(Dropdown)]],Datenqualität[], 2,FALSE),"")</f>
        <v/>
      </c>
    </row>
    <row r="9" spans="1:15" ht="14.1" customHeight="1">
      <c r="A9" s="203"/>
      <c r="B9" s="204"/>
      <c r="C9" s="16"/>
      <c r="D9" s="360"/>
      <c r="E9" s="316" t="str">
        <f>IFERROR(VLOOKUP(Scope2TabelleStromEingabe[[#This Row],[Emissionsquelle
(Dropdown)]],Emissionsfaktoren!$B:$G,2,FALSE),"")</f>
        <v/>
      </c>
      <c r="F9" s="16"/>
      <c r="G9" s="16"/>
      <c r="H9" s="16"/>
      <c r="I9" s="407" t="str">
        <f>IFERROR(VLOOKUP(Scope2TabelleStromEingabe[[#This Row],[Emissionsquelle
(Dropdown)]],Emissionsfaktoren!$B:$G,4,FALSE),"")</f>
        <v/>
      </c>
      <c r="J9" s="408" t="str">
        <f>IFERROR(Scope2TabelleStromEingabe[[#This Row],[Menge]]*Scope2TabelleStromEingabe[[#This Row],[Emissionsfaktor MB '[in t CO2e/Einheit'] Scope 2]]*VLOOKUP(Scope2TabelleStromEingabe[[#This Row],[Datenqulität
(Dropdown)]],Datenqualität[], 2,FALSE),"")</f>
        <v/>
      </c>
      <c r="K9" s="309" t="str">
        <f>IFERROR(VLOOKUP(Scope2TabelleStromEingabe[[#This Row],[Emissionsquelle
(Dropdown)]],Emissionsfaktoren!$B:$G,5,FALSE),"")</f>
        <v/>
      </c>
      <c r="L9" s="408" t="str">
        <f>IFERROR(Scope2TabelleStromEingabe[[#This Row],[Menge]]*Scope2TabelleStromEingabe[[#This Row],[Emissionsfaktor MB '[in t CO2e/Einheit'] Scope 3]]*VLOOKUP(Scope2TabelleStromEingabe[[#This Row],[Datenqulität
(Dropdown)]],Datenqualität[], 2,FALSE),"")</f>
        <v/>
      </c>
      <c r="M9" s="413" t="str">
        <f>IFERROR(Scope2TabelleStromEingabe[[#This Row],[Menge]]*$B$231*VLOOKUP(Scope2TabelleStromEingabe[[#This Row],[Datenqulität
(Dropdown)]],Datenqualität[], 2,FALSE),"")</f>
        <v/>
      </c>
      <c r="N9" s="413" t="str">
        <f>IFERROR(Scope2TabelleStromEingabe[[#This Row],[Menge]]*$C$231*VLOOKUP(Scope2TabelleStromEingabe[[#This Row],[Datenqulität
(Dropdown)]],Datenqualität[], 2,FALSE),"")</f>
        <v/>
      </c>
    </row>
    <row r="10" spans="1:15" ht="14.1" customHeight="1">
      <c r="A10" s="203"/>
      <c r="B10" s="204"/>
      <c r="C10" s="16"/>
      <c r="D10" s="360"/>
      <c r="E10" s="316" t="str">
        <f>IFERROR(VLOOKUP(Scope2TabelleStromEingabe[[#This Row],[Emissionsquelle
(Dropdown)]],Emissionsfaktoren!$B:$G,2,FALSE),"")</f>
        <v/>
      </c>
      <c r="F10" s="16"/>
      <c r="G10" s="16"/>
      <c r="H10" s="16"/>
      <c r="I10" s="407" t="str">
        <f>IFERROR(VLOOKUP(Scope2TabelleStromEingabe[[#This Row],[Emissionsquelle
(Dropdown)]],Emissionsfaktoren!$B:$G,4,FALSE),"")</f>
        <v/>
      </c>
      <c r="J10" s="408" t="str">
        <f>IFERROR(Scope2TabelleStromEingabe[[#This Row],[Menge]]*Scope2TabelleStromEingabe[[#This Row],[Emissionsfaktor MB '[in t CO2e/Einheit'] Scope 2]]*VLOOKUP(Scope2TabelleStromEingabe[[#This Row],[Datenqulität
(Dropdown)]],Datenqualität[], 2,FALSE),"")</f>
        <v/>
      </c>
      <c r="K10" s="309" t="str">
        <f>IFERROR(VLOOKUP(Scope2TabelleStromEingabe[[#This Row],[Emissionsquelle
(Dropdown)]],Emissionsfaktoren!$B:$G,5,FALSE),"")</f>
        <v/>
      </c>
      <c r="L10" s="408" t="str">
        <f>IFERROR(Scope2TabelleStromEingabe[[#This Row],[Menge]]*Scope2TabelleStromEingabe[[#This Row],[Emissionsfaktor MB '[in t CO2e/Einheit'] Scope 3]]*VLOOKUP(Scope2TabelleStromEingabe[[#This Row],[Datenqulität
(Dropdown)]],Datenqualität[], 2,FALSE),"")</f>
        <v/>
      </c>
      <c r="M10" s="413" t="str">
        <f>IFERROR(Scope2TabelleStromEingabe[[#This Row],[Menge]]*$B$231*VLOOKUP(Scope2TabelleStromEingabe[[#This Row],[Datenqulität
(Dropdown)]],Datenqualität[], 2,FALSE),"")</f>
        <v/>
      </c>
      <c r="N10" s="413" t="str">
        <f>IFERROR(Scope2TabelleStromEingabe[[#This Row],[Menge]]*$C$231*VLOOKUP(Scope2TabelleStromEingabe[[#This Row],[Datenqulität
(Dropdown)]],Datenqualität[], 2,FALSE),"")</f>
        <v/>
      </c>
    </row>
    <row r="11" spans="1:15" ht="14.1" customHeight="1">
      <c r="A11" s="203"/>
      <c r="B11" s="204"/>
      <c r="C11" s="16"/>
      <c r="D11" s="360"/>
      <c r="E11" s="316" t="str">
        <f>IFERROR(VLOOKUP(Scope2TabelleStromEingabe[[#This Row],[Emissionsquelle
(Dropdown)]],Emissionsfaktoren!$B:$G,2,FALSE),"")</f>
        <v/>
      </c>
      <c r="F11" s="16"/>
      <c r="G11" s="16"/>
      <c r="H11" s="16"/>
      <c r="I11" s="407" t="str">
        <f>IFERROR(VLOOKUP(Scope2TabelleStromEingabe[[#This Row],[Emissionsquelle
(Dropdown)]],Emissionsfaktoren!$B:$G,4,FALSE),"")</f>
        <v/>
      </c>
      <c r="J11" s="408" t="str">
        <f>IFERROR(Scope2TabelleStromEingabe[[#This Row],[Menge]]*Scope2TabelleStromEingabe[[#This Row],[Emissionsfaktor MB '[in t CO2e/Einheit'] Scope 2]]*VLOOKUP(Scope2TabelleStromEingabe[[#This Row],[Datenqulität
(Dropdown)]],Datenqualität[], 2,FALSE),"")</f>
        <v/>
      </c>
      <c r="K11" s="309" t="str">
        <f>IFERROR(VLOOKUP(Scope2TabelleStromEingabe[[#This Row],[Emissionsquelle
(Dropdown)]],Emissionsfaktoren!$B:$G,5,FALSE),"")</f>
        <v/>
      </c>
      <c r="L11" s="408" t="str">
        <f>IFERROR(Scope2TabelleStromEingabe[[#This Row],[Menge]]*Scope2TabelleStromEingabe[[#This Row],[Emissionsfaktor MB '[in t CO2e/Einheit'] Scope 3]]*VLOOKUP(Scope2TabelleStromEingabe[[#This Row],[Datenqulität
(Dropdown)]],Datenqualität[], 2,FALSE),"")</f>
        <v/>
      </c>
      <c r="M11" s="413" t="str">
        <f>IFERROR(Scope2TabelleStromEingabe[[#This Row],[Menge]]*$B$231*VLOOKUP(Scope2TabelleStromEingabe[[#This Row],[Datenqulität
(Dropdown)]],Datenqualität[], 2,FALSE),"")</f>
        <v/>
      </c>
      <c r="N11" s="413" t="str">
        <f>IFERROR(Scope2TabelleStromEingabe[[#This Row],[Menge]]*$C$231*VLOOKUP(Scope2TabelleStromEingabe[[#This Row],[Datenqulität
(Dropdown)]],Datenqualität[], 2,FALSE),"")</f>
        <v/>
      </c>
    </row>
    <row r="12" spans="1:15" ht="14.1" customHeight="1">
      <c r="A12" s="203"/>
      <c r="B12" s="204"/>
      <c r="C12" s="16"/>
      <c r="D12" s="360"/>
      <c r="E12" s="316" t="str">
        <f>IFERROR(VLOOKUP(Scope2TabelleStromEingabe[[#This Row],[Emissionsquelle
(Dropdown)]],Emissionsfaktoren!$B:$G,2,FALSE),"")</f>
        <v/>
      </c>
      <c r="F12" s="16"/>
      <c r="G12" s="16"/>
      <c r="H12" s="16"/>
      <c r="I12" s="407" t="str">
        <f>IFERROR(VLOOKUP(Scope2TabelleStromEingabe[[#This Row],[Emissionsquelle
(Dropdown)]],Emissionsfaktoren!$B:$G,4,FALSE),"")</f>
        <v/>
      </c>
      <c r="J12" s="408" t="str">
        <f>IFERROR(Scope2TabelleStromEingabe[[#This Row],[Menge]]*Scope2TabelleStromEingabe[[#This Row],[Emissionsfaktor MB '[in t CO2e/Einheit'] Scope 2]]*VLOOKUP(Scope2TabelleStromEingabe[[#This Row],[Datenqulität
(Dropdown)]],Datenqualität[], 2,FALSE),"")</f>
        <v/>
      </c>
      <c r="K12" s="309" t="str">
        <f>IFERROR(VLOOKUP(Scope2TabelleStromEingabe[[#This Row],[Emissionsquelle
(Dropdown)]],Emissionsfaktoren!$B:$G,5,FALSE),"")</f>
        <v/>
      </c>
      <c r="L12" s="408" t="str">
        <f>IFERROR(Scope2TabelleStromEingabe[[#This Row],[Menge]]*Scope2TabelleStromEingabe[[#This Row],[Emissionsfaktor MB '[in t CO2e/Einheit'] Scope 3]]*VLOOKUP(Scope2TabelleStromEingabe[[#This Row],[Datenqulität
(Dropdown)]],Datenqualität[], 2,FALSE),"")</f>
        <v/>
      </c>
      <c r="M12" s="413" t="str">
        <f>IFERROR(Scope2TabelleStromEingabe[[#This Row],[Menge]]*$B$231*VLOOKUP(Scope2TabelleStromEingabe[[#This Row],[Datenqulität
(Dropdown)]],Datenqualität[], 2,FALSE),"")</f>
        <v/>
      </c>
      <c r="N12" s="413" t="str">
        <f>IFERROR(Scope2TabelleStromEingabe[[#This Row],[Menge]]*$C$231*VLOOKUP(Scope2TabelleStromEingabe[[#This Row],[Datenqulität
(Dropdown)]],Datenqualität[], 2,FALSE),"")</f>
        <v/>
      </c>
    </row>
    <row r="13" spans="1:15" ht="14.1" customHeight="1">
      <c r="A13" s="203"/>
      <c r="B13" s="204"/>
      <c r="C13" s="16"/>
      <c r="D13" s="360"/>
      <c r="E13" s="316" t="str">
        <f>IFERROR(VLOOKUP(Scope2TabelleStromEingabe[[#This Row],[Emissionsquelle
(Dropdown)]],Emissionsfaktoren!$B:$G,2,FALSE),"")</f>
        <v/>
      </c>
      <c r="F13" s="16"/>
      <c r="G13" s="16"/>
      <c r="H13" s="16"/>
      <c r="I13" s="407" t="str">
        <f>IFERROR(VLOOKUP(Scope2TabelleStromEingabe[[#This Row],[Emissionsquelle
(Dropdown)]],Emissionsfaktoren!$B:$G,4,FALSE),"")</f>
        <v/>
      </c>
      <c r="J13" s="408" t="str">
        <f>IFERROR(Scope2TabelleStromEingabe[[#This Row],[Menge]]*Scope2TabelleStromEingabe[[#This Row],[Emissionsfaktor MB '[in t CO2e/Einheit'] Scope 2]]*VLOOKUP(Scope2TabelleStromEingabe[[#This Row],[Datenqulität
(Dropdown)]],Datenqualität[], 2,FALSE),"")</f>
        <v/>
      </c>
      <c r="K13" s="309" t="str">
        <f>IFERROR(VLOOKUP(Scope2TabelleStromEingabe[[#This Row],[Emissionsquelle
(Dropdown)]],Emissionsfaktoren!$B:$G,5,FALSE),"")</f>
        <v/>
      </c>
      <c r="L13" s="408" t="str">
        <f>IFERROR(Scope2TabelleStromEingabe[[#This Row],[Menge]]*Scope2TabelleStromEingabe[[#This Row],[Emissionsfaktor MB '[in t CO2e/Einheit'] Scope 3]]*VLOOKUP(Scope2TabelleStromEingabe[[#This Row],[Datenqulität
(Dropdown)]],Datenqualität[], 2,FALSE),"")</f>
        <v/>
      </c>
      <c r="M13" s="413" t="str">
        <f>IFERROR(Scope2TabelleStromEingabe[[#This Row],[Menge]]*$B$231*VLOOKUP(Scope2TabelleStromEingabe[[#This Row],[Datenqulität
(Dropdown)]],Datenqualität[], 2,FALSE),"")</f>
        <v/>
      </c>
      <c r="N13" s="413" t="str">
        <f>IFERROR(Scope2TabelleStromEingabe[[#This Row],[Menge]]*$C$231*VLOOKUP(Scope2TabelleStromEingabe[[#This Row],[Datenqulität
(Dropdown)]],Datenqualität[], 2,FALSE),"")</f>
        <v/>
      </c>
    </row>
    <row r="14" spans="1:15" ht="14.1" customHeight="1">
      <c r="A14" s="203"/>
      <c r="B14" s="204"/>
      <c r="C14" s="16"/>
      <c r="D14" s="360"/>
      <c r="E14" s="316" t="str">
        <f>IFERROR(VLOOKUP(Scope2TabelleStromEingabe[[#This Row],[Emissionsquelle
(Dropdown)]],Emissionsfaktoren!$B:$G,2,FALSE),"")</f>
        <v/>
      </c>
      <c r="F14" s="16"/>
      <c r="G14" s="16"/>
      <c r="H14" s="16"/>
      <c r="I14" s="407" t="str">
        <f>IFERROR(VLOOKUP(Scope2TabelleStromEingabe[[#This Row],[Emissionsquelle
(Dropdown)]],Emissionsfaktoren!$B:$G,4,FALSE),"")</f>
        <v/>
      </c>
      <c r="J14" s="408" t="str">
        <f>IFERROR(Scope2TabelleStromEingabe[[#This Row],[Menge]]*Scope2TabelleStromEingabe[[#This Row],[Emissionsfaktor MB '[in t CO2e/Einheit'] Scope 2]]*VLOOKUP(Scope2TabelleStromEingabe[[#This Row],[Datenqulität
(Dropdown)]],Datenqualität[], 2,FALSE),"")</f>
        <v/>
      </c>
      <c r="K14" s="309" t="str">
        <f>IFERROR(VLOOKUP(Scope2TabelleStromEingabe[[#This Row],[Emissionsquelle
(Dropdown)]],Emissionsfaktoren!$B:$G,5,FALSE),"")</f>
        <v/>
      </c>
      <c r="L14" s="408" t="str">
        <f>IFERROR(Scope2TabelleStromEingabe[[#This Row],[Menge]]*Scope2TabelleStromEingabe[[#This Row],[Emissionsfaktor MB '[in t CO2e/Einheit'] Scope 3]]*VLOOKUP(Scope2TabelleStromEingabe[[#This Row],[Datenqulität
(Dropdown)]],Datenqualität[], 2,FALSE),"")</f>
        <v/>
      </c>
      <c r="M14" s="413" t="str">
        <f>IFERROR(Scope2TabelleStromEingabe[[#This Row],[Menge]]*$B$231*VLOOKUP(Scope2TabelleStromEingabe[[#This Row],[Datenqulität
(Dropdown)]],Datenqualität[], 2,FALSE),"")</f>
        <v/>
      </c>
      <c r="N14" s="413" t="str">
        <f>IFERROR(Scope2TabelleStromEingabe[[#This Row],[Menge]]*$C$231*VLOOKUP(Scope2TabelleStromEingabe[[#This Row],[Datenqulität
(Dropdown)]],Datenqualität[], 2,FALSE),"")</f>
        <v/>
      </c>
    </row>
    <row r="15" spans="1:15" ht="14.1" customHeight="1">
      <c r="A15" s="203"/>
      <c r="B15" s="204"/>
      <c r="C15" s="16"/>
      <c r="D15" s="360"/>
      <c r="E15" s="316" t="str">
        <f>IFERROR(VLOOKUP(Scope2TabelleStromEingabe[[#This Row],[Emissionsquelle
(Dropdown)]],Emissionsfaktoren!$B:$G,2,FALSE),"")</f>
        <v/>
      </c>
      <c r="F15" s="16"/>
      <c r="G15" s="16"/>
      <c r="H15" s="16"/>
      <c r="I15" s="407" t="str">
        <f>IFERROR(VLOOKUP(Scope2TabelleStromEingabe[[#This Row],[Emissionsquelle
(Dropdown)]],Emissionsfaktoren!$B:$G,4,FALSE),"")</f>
        <v/>
      </c>
      <c r="J15" s="408" t="str">
        <f>IFERROR(Scope2TabelleStromEingabe[[#This Row],[Menge]]*Scope2TabelleStromEingabe[[#This Row],[Emissionsfaktor MB '[in t CO2e/Einheit'] Scope 2]]*VLOOKUP(Scope2TabelleStromEingabe[[#This Row],[Datenqulität
(Dropdown)]],Datenqualität[], 2,FALSE),"")</f>
        <v/>
      </c>
      <c r="K15" s="309" t="str">
        <f>IFERROR(VLOOKUP(Scope2TabelleStromEingabe[[#This Row],[Emissionsquelle
(Dropdown)]],Emissionsfaktoren!$B:$G,5,FALSE),"")</f>
        <v/>
      </c>
      <c r="L15" s="408" t="str">
        <f>IFERROR(Scope2TabelleStromEingabe[[#This Row],[Menge]]*Scope2TabelleStromEingabe[[#This Row],[Emissionsfaktor MB '[in t CO2e/Einheit'] Scope 3]]*VLOOKUP(Scope2TabelleStromEingabe[[#This Row],[Datenqulität
(Dropdown)]],Datenqualität[], 2,FALSE),"")</f>
        <v/>
      </c>
      <c r="M15" s="413" t="str">
        <f>IFERROR(Scope2TabelleStromEingabe[[#This Row],[Menge]]*$B$231*VLOOKUP(Scope2TabelleStromEingabe[[#This Row],[Datenqulität
(Dropdown)]],Datenqualität[], 2,FALSE),"")</f>
        <v/>
      </c>
      <c r="N15" s="413" t="str">
        <f>IFERROR(Scope2TabelleStromEingabe[[#This Row],[Menge]]*$C$231*VLOOKUP(Scope2TabelleStromEingabe[[#This Row],[Datenqulität
(Dropdown)]],Datenqualität[], 2,FALSE),"")</f>
        <v/>
      </c>
    </row>
    <row r="16" spans="1:15" ht="14.1" customHeight="1">
      <c r="A16" s="203"/>
      <c r="B16" s="204"/>
      <c r="C16" s="16"/>
      <c r="D16" s="360"/>
      <c r="E16" s="316" t="str">
        <f>IFERROR(VLOOKUP(Scope2TabelleStromEingabe[[#This Row],[Emissionsquelle
(Dropdown)]],Emissionsfaktoren!$B:$G,2,FALSE),"")</f>
        <v/>
      </c>
      <c r="F16" s="16"/>
      <c r="G16" s="16"/>
      <c r="H16" s="16"/>
      <c r="I16" s="407" t="str">
        <f>IFERROR(VLOOKUP(Scope2TabelleStromEingabe[[#This Row],[Emissionsquelle
(Dropdown)]],Emissionsfaktoren!$B:$G,4,FALSE),"")</f>
        <v/>
      </c>
      <c r="J16" s="408" t="str">
        <f>IFERROR(Scope2TabelleStromEingabe[[#This Row],[Menge]]*Scope2TabelleStromEingabe[[#This Row],[Emissionsfaktor MB '[in t CO2e/Einheit'] Scope 2]]*VLOOKUP(Scope2TabelleStromEingabe[[#This Row],[Datenqulität
(Dropdown)]],Datenqualität[], 2,FALSE),"")</f>
        <v/>
      </c>
      <c r="K16" s="309" t="str">
        <f>IFERROR(VLOOKUP(Scope2TabelleStromEingabe[[#This Row],[Emissionsquelle
(Dropdown)]],Emissionsfaktoren!$B:$G,5,FALSE),"")</f>
        <v/>
      </c>
      <c r="L16" s="408" t="str">
        <f>IFERROR(Scope2TabelleStromEingabe[[#This Row],[Menge]]*Scope2TabelleStromEingabe[[#This Row],[Emissionsfaktor MB '[in t CO2e/Einheit'] Scope 3]]*VLOOKUP(Scope2TabelleStromEingabe[[#This Row],[Datenqulität
(Dropdown)]],Datenqualität[], 2,FALSE),"")</f>
        <v/>
      </c>
      <c r="M16" s="413" t="str">
        <f>IFERROR(Scope2TabelleStromEingabe[[#This Row],[Menge]]*$B$231*VLOOKUP(Scope2TabelleStromEingabe[[#This Row],[Datenqulität
(Dropdown)]],Datenqualität[], 2,FALSE),"")</f>
        <v/>
      </c>
      <c r="N16" s="413" t="str">
        <f>IFERROR(Scope2TabelleStromEingabe[[#This Row],[Menge]]*$C$231*VLOOKUP(Scope2TabelleStromEingabe[[#This Row],[Datenqulität
(Dropdown)]],Datenqualität[], 2,FALSE),"")</f>
        <v/>
      </c>
    </row>
    <row r="17" spans="1:14" ht="14.1" customHeight="1">
      <c r="A17" s="203"/>
      <c r="B17" s="204"/>
      <c r="C17" s="16"/>
      <c r="D17" s="360"/>
      <c r="E17" s="316" t="str">
        <f>IFERROR(VLOOKUP(Scope2TabelleStromEingabe[[#This Row],[Emissionsquelle
(Dropdown)]],Emissionsfaktoren!$B:$G,2,FALSE),"")</f>
        <v/>
      </c>
      <c r="F17" s="16"/>
      <c r="G17" s="16"/>
      <c r="H17" s="16"/>
      <c r="I17" s="407" t="str">
        <f>IFERROR(VLOOKUP(Scope2TabelleStromEingabe[[#This Row],[Emissionsquelle
(Dropdown)]],Emissionsfaktoren!$B:$G,4,FALSE),"")</f>
        <v/>
      </c>
      <c r="J17" s="408" t="str">
        <f>IFERROR(Scope2TabelleStromEingabe[[#This Row],[Menge]]*Scope2TabelleStromEingabe[[#This Row],[Emissionsfaktor MB '[in t CO2e/Einheit'] Scope 2]]*VLOOKUP(Scope2TabelleStromEingabe[[#This Row],[Datenqulität
(Dropdown)]],Datenqualität[], 2,FALSE),"")</f>
        <v/>
      </c>
      <c r="K17" s="309" t="str">
        <f>IFERROR(VLOOKUP(Scope2TabelleStromEingabe[[#This Row],[Emissionsquelle
(Dropdown)]],Emissionsfaktoren!$B:$G,5,FALSE),"")</f>
        <v/>
      </c>
      <c r="L17" s="408" t="str">
        <f>IFERROR(Scope2TabelleStromEingabe[[#This Row],[Menge]]*Scope2TabelleStromEingabe[[#This Row],[Emissionsfaktor MB '[in t CO2e/Einheit'] Scope 3]]*VLOOKUP(Scope2TabelleStromEingabe[[#This Row],[Datenqulität
(Dropdown)]],Datenqualität[], 2,FALSE),"")</f>
        <v/>
      </c>
      <c r="M17" s="413" t="str">
        <f>IFERROR(Scope2TabelleStromEingabe[[#This Row],[Menge]]*$B$231*VLOOKUP(Scope2TabelleStromEingabe[[#This Row],[Datenqulität
(Dropdown)]],Datenqualität[], 2,FALSE),"")</f>
        <v/>
      </c>
      <c r="N17" s="413" t="str">
        <f>IFERROR(Scope2TabelleStromEingabe[[#This Row],[Menge]]*$C$231*VLOOKUP(Scope2TabelleStromEingabe[[#This Row],[Datenqulität
(Dropdown)]],Datenqualität[], 2,FALSE),"")</f>
        <v/>
      </c>
    </row>
    <row r="18" spans="1:14" ht="14.1" customHeight="1">
      <c r="A18" s="203"/>
      <c r="B18" s="204"/>
      <c r="C18" s="16"/>
      <c r="D18" s="360"/>
      <c r="E18" s="316" t="str">
        <f>IFERROR(VLOOKUP(Scope2TabelleStromEingabe[[#This Row],[Emissionsquelle
(Dropdown)]],Emissionsfaktoren!$B:$G,2,FALSE),"")</f>
        <v/>
      </c>
      <c r="F18" s="16"/>
      <c r="G18" s="16"/>
      <c r="H18" s="16"/>
      <c r="I18" s="407" t="str">
        <f>IFERROR(VLOOKUP(Scope2TabelleStromEingabe[[#This Row],[Emissionsquelle
(Dropdown)]],Emissionsfaktoren!$B:$G,4,FALSE),"")</f>
        <v/>
      </c>
      <c r="J18" s="408" t="str">
        <f>IFERROR(Scope2TabelleStromEingabe[[#This Row],[Menge]]*Scope2TabelleStromEingabe[[#This Row],[Emissionsfaktor MB '[in t CO2e/Einheit'] Scope 2]]*VLOOKUP(Scope2TabelleStromEingabe[[#This Row],[Datenqulität
(Dropdown)]],Datenqualität[], 2,FALSE),"")</f>
        <v/>
      </c>
      <c r="K18" s="309" t="str">
        <f>IFERROR(VLOOKUP(Scope2TabelleStromEingabe[[#This Row],[Emissionsquelle
(Dropdown)]],Emissionsfaktoren!$B:$G,5,FALSE),"")</f>
        <v/>
      </c>
      <c r="L18" s="408" t="str">
        <f>IFERROR(Scope2TabelleStromEingabe[[#This Row],[Menge]]*Scope2TabelleStromEingabe[[#This Row],[Emissionsfaktor MB '[in t CO2e/Einheit'] Scope 3]]*VLOOKUP(Scope2TabelleStromEingabe[[#This Row],[Datenqulität
(Dropdown)]],Datenqualität[], 2,FALSE),"")</f>
        <v/>
      </c>
      <c r="M18" s="413" t="str">
        <f>IFERROR(Scope2TabelleStromEingabe[[#This Row],[Menge]]*$B$231*VLOOKUP(Scope2TabelleStromEingabe[[#This Row],[Datenqulität
(Dropdown)]],Datenqualität[], 2,FALSE),"")</f>
        <v/>
      </c>
      <c r="N18" s="413" t="str">
        <f>IFERROR(Scope2TabelleStromEingabe[[#This Row],[Menge]]*$C$231*VLOOKUP(Scope2TabelleStromEingabe[[#This Row],[Datenqulität
(Dropdown)]],Datenqualität[], 2,FALSE),"")</f>
        <v/>
      </c>
    </row>
    <row r="19" spans="1:14" ht="14.1" customHeight="1">
      <c r="A19" s="203"/>
      <c r="B19" s="204"/>
      <c r="C19" s="16"/>
      <c r="D19" s="360"/>
      <c r="E19" s="316" t="str">
        <f>IFERROR(VLOOKUP(Scope2TabelleStromEingabe[[#This Row],[Emissionsquelle
(Dropdown)]],Emissionsfaktoren!$B:$G,2,FALSE),"")</f>
        <v/>
      </c>
      <c r="F19" s="16"/>
      <c r="G19" s="16"/>
      <c r="H19" s="16"/>
      <c r="I19" s="407" t="str">
        <f>IFERROR(VLOOKUP(Scope2TabelleStromEingabe[[#This Row],[Emissionsquelle
(Dropdown)]],Emissionsfaktoren!$B:$G,4,FALSE),"")</f>
        <v/>
      </c>
      <c r="J19" s="408" t="str">
        <f>IFERROR(Scope2TabelleStromEingabe[[#This Row],[Menge]]*Scope2TabelleStromEingabe[[#This Row],[Emissionsfaktor MB '[in t CO2e/Einheit'] Scope 2]]*VLOOKUP(Scope2TabelleStromEingabe[[#This Row],[Datenqulität
(Dropdown)]],Datenqualität[], 2,FALSE),"")</f>
        <v/>
      </c>
      <c r="K19" s="309" t="str">
        <f>IFERROR(VLOOKUP(Scope2TabelleStromEingabe[[#This Row],[Emissionsquelle
(Dropdown)]],Emissionsfaktoren!$B:$G,5,FALSE),"")</f>
        <v/>
      </c>
      <c r="L19" s="408" t="str">
        <f>IFERROR(Scope2TabelleStromEingabe[[#This Row],[Menge]]*Scope2TabelleStromEingabe[[#This Row],[Emissionsfaktor MB '[in t CO2e/Einheit'] Scope 3]]*VLOOKUP(Scope2TabelleStromEingabe[[#This Row],[Datenqulität
(Dropdown)]],Datenqualität[], 2,FALSE),"")</f>
        <v/>
      </c>
      <c r="M19" s="413" t="str">
        <f>IFERROR(Scope2TabelleStromEingabe[[#This Row],[Menge]]*$B$231*VLOOKUP(Scope2TabelleStromEingabe[[#This Row],[Datenqulität
(Dropdown)]],Datenqualität[], 2,FALSE),"")</f>
        <v/>
      </c>
      <c r="N19" s="413" t="str">
        <f>IFERROR(Scope2TabelleStromEingabe[[#This Row],[Menge]]*$C$231*VLOOKUP(Scope2TabelleStromEingabe[[#This Row],[Datenqulität
(Dropdown)]],Datenqualität[], 2,FALSE),"")</f>
        <v/>
      </c>
    </row>
    <row r="20" spans="1:14" ht="14.1" customHeight="1">
      <c r="A20" s="203"/>
      <c r="B20" s="204"/>
      <c r="C20" s="16"/>
      <c r="D20" s="360"/>
      <c r="E20" s="316" t="str">
        <f>IFERROR(VLOOKUP(Scope2TabelleStromEingabe[[#This Row],[Emissionsquelle
(Dropdown)]],Emissionsfaktoren!$B:$G,2,FALSE),"")</f>
        <v/>
      </c>
      <c r="F20" s="16"/>
      <c r="G20" s="16"/>
      <c r="H20" s="16"/>
      <c r="I20" s="407" t="str">
        <f>IFERROR(VLOOKUP(Scope2TabelleStromEingabe[[#This Row],[Emissionsquelle
(Dropdown)]],Emissionsfaktoren!$B:$G,4,FALSE),"")</f>
        <v/>
      </c>
      <c r="J20" s="408" t="str">
        <f>IFERROR(Scope2TabelleStromEingabe[[#This Row],[Menge]]*Scope2TabelleStromEingabe[[#This Row],[Emissionsfaktor MB '[in t CO2e/Einheit'] Scope 2]]*VLOOKUP(Scope2TabelleStromEingabe[[#This Row],[Datenqulität
(Dropdown)]],Datenqualität[], 2,FALSE),"")</f>
        <v/>
      </c>
      <c r="K20" s="309" t="str">
        <f>IFERROR(VLOOKUP(Scope2TabelleStromEingabe[[#This Row],[Emissionsquelle
(Dropdown)]],Emissionsfaktoren!$B:$G,5,FALSE),"")</f>
        <v/>
      </c>
      <c r="L20" s="408" t="str">
        <f>IFERROR(Scope2TabelleStromEingabe[[#This Row],[Menge]]*Scope2TabelleStromEingabe[[#This Row],[Emissionsfaktor MB '[in t CO2e/Einheit'] Scope 3]]*VLOOKUP(Scope2TabelleStromEingabe[[#This Row],[Datenqulität
(Dropdown)]],Datenqualität[], 2,FALSE),"")</f>
        <v/>
      </c>
      <c r="M20" s="413" t="str">
        <f>IFERROR(Scope2TabelleStromEingabe[[#This Row],[Menge]]*$B$231*VLOOKUP(Scope2TabelleStromEingabe[[#This Row],[Datenqulität
(Dropdown)]],Datenqualität[], 2,FALSE),"")</f>
        <v/>
      </c>
      <c r="N20" s="413" t="str">
        <f>IFERROR(Scope2TabelleStromEingabe[[#This Row],[Menge]]*$C$231*VLOOKUP(Scope2TabelleStromEingabe[[#This Row],[Datenqulität
(Dropdown)]],Datenqualität[], 2,FALSE),"")</f>
        <v/>
      </c>
    </row>
    <row r="21" spans="1:14" ht="14.1" customHeight="1">
      <c r="A21" s="203"/>
      <c r="B21" s="204"/>
      <c r="C21" s="16"/>
      <c r="D21" s="360"/>
      <c r="E21" s="316" t="str">
        <f>IFERROR(VLOOKUP(Scope2TabelleStromEingabe[[#This Row],[Emissionsquelle
(Dropdown)]],Emissionsfaktoren!$B:$G,2,FALSE),"")</f>
        <v/>
      </c>
      <c r="F21" s="16"/>
      <c r="G21" s="16"/>
      <c r="H21" s="16"/>
      <c r="I21" s="407" t="str">
        <f>IFERROR(VLOOKUP(Scope2TabelleStromEingabe[[#This Row],[Emissionsquelle
(Dropdown)]],Emissionsfaktoren!$B:$G,4,FALSE),"")</f>
        <v/>
      </c>
      <c r="J21" s="408" t="str">
        <f>IFERROR(Scope2TabelleStromEingabe[[#This Row],[Menge]]*Scope2TabelleStromEingabe[[#This Row],[Emissionsfaktor MB '[in t CO2e/Einheit'] Scope 2]]*VLOOKUP(Scope2TabelleStromEingabe[[#This Row],[Datenqulität
(Dropdown)]],Datenqualität[], 2,FALSE),"")</f>
        <v/>
      </c>
      <c r="K21" s="309" t="str">
        <f>IFERROR(VLOOKUP(Scope2TabelleStromEingabe[[#This Row],[Emissionsquelle
(Dropdown)]],Emissionsfaktoren!$B:$G,5,FALSE),"")</f>
        <v/>
      </c>
      <c r="L21" s="408" t="str">
        <f>IFERROR(Scope2TabelleStromEingabe[[#This Row],[Menge]]*Scope2TabelleStromEingabe[[#This Row],[Emissionsfaktor MB '[in t CO2e/Einheit'] Scope 3]]*VLOOKUP(Scope2TabelleStromEingabe[[#This Row],[Datenqulität
(Dropdown)]],Datenqualität[], 2,FALSE),"")</f>
        <v/>
      </c>
      <c r="M21" s="413" t="str">
        <f>IFERROR(Scope2TabelleStromEingabe[[#This Row],[Menge]]*$B$231*VLOOKUP(Scope2TabelleStromEingabe[[#This Row],[Datenqulität
(Dropdown)]],Datenqualität[], 2,FALSE),"")</f>
        <v/>
      </c>
      <c r="N21" s="413" t="str">
        <f>IFERROR(Scope2TabelleStromEingabe[[#This Row],[Menge]]*$C$231*VLOOKUP(Scope2TabelleStromEingabe[[#This Row],[Datenqulität
(Dropdown)]],Datenqualität[], 2,FALSE),"")</f>
        <v/>
      </c>
    </row>
    <row r="22" spans="1:14" ht="14.1" customHeight="1">
      <c r="A22" s="203"/>
      <c r="B22" s="204"/>
      <c r="C22" s="16"/>
      <c r="D22" s="360"/>
      <c r="E22" s="316" t="str">
        <f>IFERROR(VLOOKUP(Scope2TabelleStromEingabe[[#This Row],[Emissionsquelle
(Dropdown)]],Emissionsfaktoren!$B:$G,2,FALSE),"")</f>
        <v/>
      </c>
      <c r="F22" s="16"/>
      <c r="G22" s="16"/>
      <c r="H22" s="16"/>
      <c r="I22" s="407" t="str">
        <f>IFERROR(VLOOKUP(Scope2TabelleStromEingabe[[#This Row],[Emissionsquelle
(Dropdown)]],Emissionsfaktoren!$B:$G,4,FALSE),"")</f>
        <v/>
      </c>
      <c r="J22" s="408" t="str">
        <f>IFERROR(Scope2TabelleStromEingabe[[#This Row],[Menge]]*Scope2TabelleStromEingabe[[#This Row],[Emissionsfaktor MB '[in t CO2e/Einheit'] Scope 2]]*VLOOKUP(Scope2TabelleStromEingabe[[#This Row],[Datenqulität
(Dropdown)]],Datenqualität[], 2,FALSE),"")</f>
        <v/>
      </c>
      <c r="K22" s="309" t="str">
        <f>IFERROR(VLOOKUP(Scope2TabelleStromEingabe[[#This Row],[Emissionsquelle
(Dropdown)]],Emissionsfaktoren!$B:$G,5,FALSE),"")</f>
        <v/>
      </c>
      <c r="L22" s="408" t="str">
        <f>IFERROR(Scope2TabelleStromEingabe[[#This Row],[Menge]]*Scope2TabelleStromEingabe[[#This Row],[Emissionsfaktor MB '[in t CO2e/Einheit'] Scope 3]]*VLOOKUP(Scope2TabelleStromEingabe[[#This Row],[Datenqulität
(Dropdown)]],Datenqualität[], 2,FALSE),"")</f>
        <v/>
      </c>
      <c r="M22" s="413" t="str">
        <f>IFERROR(Scope2TabelleStromEingabe[[#This Row],[Menge]]*$B$231*VLOOKUP(Scope2TabelleStromEingabe[[#This Row],[Datenqulität
(Dropdown)]],Datenqualität[], 2,FALSE),"")</f>
        <v/>
      </c>
      <c r="N22" s="413" t="str">
        <f>IFERROR(Scope2TabelleStromEingabe[[#This Row],[Menge]]*$C$231*VLOOKUP(Scope2TabelleStromEingabe[[#This Row],[Datenqulität
(Dropdown)]],Datenqualität[], 2,FALSE),"")</f>
        <v/>
      </c>
    </row>
    <row r="23" spans="1:14" ht="14.1" customHeight="1">
      <c r="A23" s="203"/>
      <c r="B23" s="204"/>
      <c r="C23" s="16"/>
      <c r="D23" s="360"/>
      <c r="E23" s="316" t="str">
        <f>IFERROR(VLOOKUP(Scope2TabelleStromEingabe[[#This Row],[Emissionsquelle
(Dropdown)]],Emissionsfaktoren!$B:$G,2,FALSE),"")</f>
        <v/>
      </c>
      <c r="F23" s="16"/>
      <c r="G23" s="16"/>
      <c r="H23" s="16"/>
      <c r="I23" s="407" t="str">
        <f>IFERROR(VLOOKUP(Scope2TabelleStromEingabe[[#This Row],[Emissionsquelle
(Dropdown)]],Emissionsfaktoren!$B:$G,4,FALSE),"")</f>
        <v/>
      </c>
      <c r="J23" s="408" t="str">
        <f>IFERROR(Scope2TabelleStromEingabe[[#This Row],[Menge]]*Scope2TabelleStromEingabe[[#This Row],[Emissionsfaktor MB '[in t CO2e/Einheit'] Scope 2]]*VLOOKUP(Scope2TabelleStromEingabe[[#This Row],[Datenqulität
(Dropdown)]],Datenqualität[], 2,FALSE),"")</f>
        <v/>
      </c>
      <c r="K23" s="309" t="str">
        <f>IFERROR(VLOOKUP(Scope2TabelleStromEingabe[[#This Row],[Emissionsquelle
(Dropdown)]],Emissionsfaktoren!$B:$G,5,FALSE),"")</f>
        <v/>
      </c>
      <c r="L23" s="408" t="str">
        <f>IFERROR(Scope2TabelleStromEingabe[[#This Row],[Menge]]*Scope2TabelleStromEingabe[[#This Row],[Emissionsfaktor MB '[in t CO2e/Einheit'] Scope 3]]*VLOOKUP(Scope2TabelleStromEingabe[[#This Row],[Datenqulität
(Dropdown)]],Datenqualität[], 2,FALSE),"")</f>
        <v/>
      </c>
      <c r="M23" s="413" t="str">
        <f>IFERROR(Scope2TabelleStromEingabe[[#This Row],[Menge]]*$B$231*VLOOKUP(Scope2TabelleStromEingabe[[#This Row],[Datenqulität
(Dropdown)]],Datenqualität[], 2,FALSE),"")</f>
        <v/>
      </c>
      <c r="N23" s="413" t="str">
        <f>IFERROR(Scope2TabelleStromEingabe[[#This Row],[Menge]]*$C$231*VLOOKUP(Scope2TabelleStromEingabe[[#This Row],[Datenqulität
(Dropdown)]],Datenqualität[], 2,FALSE),"")</f>
        <v/>
      </c>
    </row>
    <row r="24" spans="1:14" ht="14.1" customHeight="1">
      <c r="A24" s="203"/>
      <c r="B24" s="204"/>
      <c r="C24" s="16"/>
      <c r="D24" s="360"/>
      <c r="E24" s="316" t="str">
        <f>IFERROR(VLOOKUP(Scope2TabelleStromEingabe[[#This Row],[Emissionsquelle
(Dropdown)]],Emissionsfaktoren!$B:$G,2,FALSE),"")</f>
        <v/>
      </c>
      <c r="F24" s="16"/>
      <c r="G24" s="16"/>
      <c r="H24" s="16"/>
      <c r="I24" s="407" t="str">
        <f>IFERROR(VLOOKUP(Scope2TabelleStromEingabe[[#This Row],[Emissionsquelle
(Dropdown)]],Emissionsfaktoren!$B:$G,4,FALSE),"")</f>
        <v/>
      </c>
      <c r="J24" s="408" t="str">
        <f>IFERROR(Scope2TabelleStromEingabe[[#This Row],[Menge]]*Scope2TabelleStromEingabe[[#This Row],[Emissionsfaktor MB '[in t CO2e/Einheit'] Scope 2]]*VLOOKUP(Scope2TabelleStromEingabe[[#This Row],[Datenqulität
(Dropdown)]],Datenqualität[], 2,FALSE),"")</f>
        <v/>
      </c>
      <c r="K24" s="309" t="str">
        <f>IFERROR(VLOOKUP(Scope2TabelleStromEingabe[[#This Row],[Emissionsquelle
(Dropdown)]],Emissionsfaktoren!$B:$G,5,FALSE),"")</f>
        <v/>
      </c>
      <c r="L24" s="408" t="str">
        <f>IFERROR(Scope2TabelleStromEingabe[[#This Row],[Menge]]*Scope2TabelleStromEingabe[[#This Row],[Emissionsfaktor MB '[in t CO2e/Einheit'] Scope 3]]*VLOOKUP(Scope2TabelleStromEingabe[[#This Row],[Datenqulität
(Dropdown)]],Datenqualität[], 2,FALSE),"")</f>
        <v/>
      </c>
      <c r="M24" s="413" t="str">
        <f>IFERROR(Scope2TabelleStromEingabe[[#This Row],[Menge]]*$B$231*VLOOKUP(Scope2TabelleStromEingabe[[#This Row],[Datenqulität
(Dropdown)]],Datenqualität[], 2,FALSE),"")</f>
        <v/>
      </c>
      <c r="N24" s="413" t="str">
        <f>IFERROR(Scope2TabelleStromEingabe[[#This Row],[Menge]]*$C$231*VLOOKUP(Scope2TabelleStromEingabe[[#This Row],[Datenqulität
(Dropdown)]],Datenqualität[], 2,FALSE),"")</f>
        <v/>
      </c>
    </row>
    <row r="25" spans="1:14" ht="14.1" customHeight="1">
      <c r="A25" s="203"/>
      <c r="B25" s="204"/>
      <c r="C25" s="16"/>
      <c r="D25" s="360"/>
      <c r="E25" s="316" t="str">
        <f>IFERROR(VLOOKUP(Scope2TabelleStromEingabe[[#This Row],[Emissionsquelle
(Dropdown)]],Emissionsfaktoren!$B:$G,2,FALSE),"")</f>
        <v/>
      </c>
      <c r="F25" s="16"/>
      <c r="G25" s="16"/>
      <c r="H25" s="16"/>
      <c r="I25" s="407" t="str">
        <f>IFERROR(VLOOKUP(Scope2TabelleStromEingabe[[#This Row],[Emissionsquelle
(Dropdown)]],Emissionsfaktoren!$B:$G,4,FALSE),"")</f>
        <v/>
      </c>
      <c r="J25" s="408" t="str">
        <f>IFERROR(Scope2TabelleStromEingabe[[#This Row],[Menge]]*Scope2TabelleStromEingabe[[#This Row],[Emissionsfaktor MB '[in t CO2e/Einheit'] Scope 2]]*VLOOKUP(Scope2TabelleStromEingabe[[#This Row],[Datenqulität
(Dropdown)]],Datenqualität[], 2,FALSE),"")</f>
        <v/>
      </c>
      <c r="K25" s="309" t="str">
        <f>IFERROR(VLOOKUP(Scope2TabelleStromEingabe[[#This Row],[Emissionsquelle
(Dropdown)]],Emissionsfaktoren!$B:$G,5,FALSE),"")</f>
        <v/>
      </c>
      <c r="L25" s="408" t="str">
        <f>IFERROR(Scope2TabelleStromEingabe[[#This Row],[Menge]]*Scope2TabelleStromEingabe[[#This Row],[Emissionsfaktor MB '[in t CO2e/Einheit'] Scope 3]]*VLOOKUP(Scope2TabelleStromEingabe[[#This Row],[Datenqulität
(Dropdown)]],Datenqualität[], 2,FALSE),"")</f>
        <v/>
      </c>
      <c r="M25" s="413" t="str">
        <f>IFERROR(Scope2TabelleStromEingabe[[#This Row],[Menge]]*$B$231*VLOOKUP(Scope2TabelleStromEingabe[[#This Row],[Datenqulität
(Dropdown)]],Datenqualität[], 2,FALSE),"")</f>
        <v/>
      </c>
      <c r="N25" s="413" t="str">
        <f>IFERROR(Scope2TabelleStromEingabe[[#This Row],[Menge]]*$C$231*VLOOKUP(Scope2TabelleStromEingabe[[#This Row],[Datenqulität
(Dropdown)]],Datenqualität[], 2,FALSE),"")</f>
        <v/>
      </c>
    </row>
    <row r="26" spans="1:14" ht="14.1" customHeight="1">
      <c r="A26" s="203"/>
      <c r="B26" s="204"/>
      <c r="C26" s="16"/>
      <c r="D26" s="360"/>
      <c r="E26" s="316" t="str">
        <f>IFERROR(VLOOKUP(Scope2TabelleStromEingabe[[#This Row],[Emissionsquelle
(Dropdown)]],Emissionsfaktoren!$B:$G,2,FALSE),"")</f>
        <v/>
      </c>
      <c r="F26" s="16"/>
      <c r="G26" s="16"/>
      <c r="H26" s="16"/>
      <c r="I26" s="407" t="str">
        <f>IFERROR(VLOOKUP(Scope2TabelleStromEingabe[[#This Row],[Emissionsquelle
(Dropdown)]],Emissionsfaktoren!$B:$G,4,FALSE),"")</f>
        <v/>
      </c>
      <c r="J26" s="408" t="str">
        <f>IFERROR(Scope2TabelleStromEingabe[[#This Row],[Menge]]*Scope2TabelleStromEingabe[[#This Row],[Emissionsfaktor MB '[in t CO2e/Einheit'] Scope 2]]*VLOOKUP(Scope2TabelleStromEingabe[[#This Row],[Datenqulität
(Dropdown)]],Datenqualität[], 2,FALSE),"")</f>
        <v/>
      </c>
      <c r="K26" s="309" t="str">
        <f>IFERROR(VLOOKUP(Scope2TabelleStromEingabe[[#This Row],[Emissionsquelle
(Dropdown)]],Emissionsfaktoren!$B:$G,5,FALSE),"")</f>
        <v/>
      </c>
      <c r="L26" s="408" t="str">
        <f>IFERROR(Scope2TabelleStromEingabe[[#This Row],[Menge]]*Scope2TabelleStromEingabe[[#This Row],[Emissionsfaktor MB '[in t CO2e/Einheit'] Scope 3]]*VLOOKUP(Scope2TabelleStromEingabe[[#This Row],[Datenqulität
(Dropdown)]],Datenqualität[], 2,FALSE),"")</f>
        <v/>
      </c>
      <c r="M26" s="413" t="str">
        <f>IFERROR(Scope2TabelleStromEingabe[[#This Row],[Menge]]*$B$231*VLOOKUP(Scope2TabelleStromEingabe[[#This Row],[Datenqulität
(Dropdown)]],Datenqualität[], 2,FALSE),"")</f>
        <v/>
      </c>
      <c r="N26" s="413" t="str">
        <f>IFERROR(Scope2TabelleStromEingabe[[#This Row],[Menge]]*$C$231*VLOOKUP(Scope2TabelleStromEingabe[[#This Row],[Datenqulität
(Dropdown)]],Datenqualität[], 2,FALSE),"")</f>
        <v/>
      </c>
    </row>
    <row r="27" spans="1:14" ht="14.1" customHeight="1">
      <c r="A27" s="203"/>
      <c r="B27" s="204"/>
      <c r="C27" s="16"/>
      <c r="D27" s="360"/>
      <c r="E27" s="316" t="str">
        <f>IFERROR(VLOOKUP(Scope2TabelleStromEingabe[[#This Row],[Emissionsquelle
(Dropdown)]],Emissionsfaktoren!$B:$G,2,FALSE),"")</f>
        <v/>
      </c>
      <c r="F27" s="16"/>
      <c r="G27" s="16"/>
      <c r="H27" s="16"/>
      <c r="I27" s="407" t="str">
        <f>IFERROR(VLOOKUP(Scope2TabelleStromEingabe[[#This Row],[Emissionsquelle
(Dropdown)]],Emissionsfaktoren!$B:$G,4,FALSE),"")</f>
        <v/>
      </c>
      <c r="J27" s="408" t="str">
        <f>IFERROR(Scope2TabelleStromEingabe[[#This Row],[Menge]]*Scope2TabelleStromEingabe[[#This Row],[Emissionsfaktor MB '[in t CO2e/Einheit'] Scope 2]]*VLOOKUP(Scope2TabelleStromEingabe[[#This Row],[Datenqulität
(Dropdown)]],Datenqualität[], 2,FALSE),"")</f>
        <v/>
      </c>
      <c r="K27" s="309" t="str">
        <f>IFERROR(VLOOKUP(Scope2TabelleStromEingabe[[#This Row],[Emissionsquelle
(Dropdown)]],Emissionsfaktoren!$B:$G,5,FALSE),"")</f>
        <v/>
      </c>
      <c r="L27" s="408" t="str">
        <f>IFERROR(Scope2TabelleStromEingabe[[#This Row],[Menge]]*Scope2TabelleStromEingabe[[#This Row],[Emissionsfaktor MB '[in t CO2e/Einheit'] Scope 3]]*VLOOKUP(Scope2TabelleStromEingabe[[#This Row],[Datenqulität
(Dropdown)]],Datenqualität[], 2,FALSE),"")</f>
        <v/>
      </c>
      <c r="M27" s="413" t="str">
        <f>IFERROR(Scope2TabelleStromEingabe[[#This Row],[Menge]]*$B$231*VLOOKUP(Scope2TabelleStromEingabe[[#This Row],[Datenqulität
(Dropdown)]],Datenqualität[], 2,FALSE),"")</f>
        <v/>
      </c>
      <c r="N27" s="413" t="str">
        <f>IFERROR(Scope2TabelleStromEingabe[[#This Row],[Menge]]*$C$231*VLOOKUP(Scope2TabelleStromEingabe[[#This Row],[Datenqulität
(Dropdown)]],Datenqualität[], 2,FALSE),"")</f>
        <v/>
      </c>
    </row>
    <row r="28" spans="1:14" ht="14.1" customHeight="1">
      <c r="A28" s="203"/>
      <c r="B28" s="204"/>
      <c r="C28" s="16"/>
      <c r="D28" s="360"/>
      <c r="E28" s="316" t="str">
        <f>IFERROR(VLOOKUP(Scope2TabelleStromEingabe[[#This Row],[Emissionsquelle
(Dropdown)]],Emissionsfaktoren!$B:$G,2,FALSE),"")</f>
        <v/>
      </c>
      <c r="F28" s="16"/>
      <c r="G28" s="16"/>
      <c r="H28" s="16"/>
      <c r="I28" s="407" t="str">
        <f>IFERROR(VLOOKUP(Scope2TabelleStromEingabe[[#This Row],[Emissionsquelle
(Dropdown)]],Emissionsfaktoren!$B:$G,4,FALSE),"")</f>
        <v/>
      </c>
      <c r="J28" s="408" t="str">
        <f>IFERROR(Scope2TabelleStromEingabe[[#This Row],[Menge]]*Scope2TabelleStromEingabe[[#This Row],[Emissionsfaktor MB '[in t CO2e/Einheit'] Scope 2]]*VLOOKUP(Scope2TabelleStromEingabe[[#This Row],[Datenqulität
(Dropdown)]],Datenqualität[], 2,FALSE),"")</f>
        <v/>
      </c>
      <c r="K28" s="309" t="str">
        <f>IFERROR(VLOOKUP(Scope2TabelleStromEingabe[[#This Row],[Emissionsquelle
(Dropdown)]],Emissionsfaktoren!$B:$G,5,FALSE),"")</f>
        <v/>
      </c>
      <c r="L28" s="408" t="str">
        <f>IFERROR(Scope2TabelleStromEingabe[[#This Row],[Menge]]*Scope2TabelleStromEingabe[[#This Row],[Emissionsfaktor MB '[in t CO2e/Einheit'] Scope 3]]*VLOOKUP(Scope2TabelleStromEingabe[[#This Row],[Datenqulität
(Dropdown)]],Datenqualität[], 2,FALSE),"")</f>
        <v/>
      </c>
      <c r="M28" s="413" t="str">
        <f>IFERROR(Scope2TabelleStromEingabe[[#This Row],[Menge]]*$B$231*VLOOKUP(Scope2TabelleStromEingabe[[#This Row],[Datenqulität
(Dropdown)]],Datenqualität[], 2,FALSE),"")</f>
        <v/>
      </c>
      <c r="N28" s="413" t="str">
        <f>IFERROR(Scope2TabelleStromEingabe[[#This Row],[Menge]]*$C$231*VLOOKUP(Scope2TabelleStromEingabe[[#This Row],[Datenqulität
(Dropdown)]],Datenqualität[], 2,FALSE),"")</f>
        <v/>
      </c>
    </row>
    <row r="29" spans="1:14" ht="14.1" customHeight="1">
      <c r="A29" s="203"/>
      <c r="B29" s="204"/>
      <c r="C29" s="16"/>
      <c r="D29" s="360"/>
      <c r="E29" s="316" t="str">
        <f>IFERROR(VLOOKUP(Scope2TabelleStromEingabe[[#This Row],[Emissionsquelle
(Dropdown)]],Emissionsfaktoren!$B:$G,2,FALSE),"")</f>
        <v/>
      </c>
      <c r="F29" s="16"/>
      <c r="G29" s="16"/>
      <c r="H29" s="16"/>
      <c r="I29" s="407" t="str">
        <f>IFERROR(VLOOKUP(Scope2TabelleStromEingabe[[#This Row],[Emissionsquelle
(Dropdown)]],Emissionsfaktoren!$B:$G,4,FALSE),"")</f>
        <v/>
      </c>
      <c r="J29" s="408" t="str">
        <f>IFERROR(Scope2TabelleStromEingabe[[#This Row],[Menge]]*Scope2TabelleStromEingabe[[#This Row],[Emissionsfaktor MB '[in t CO2e/Einheit'] Scope 2]]*VLOOKUP(Scope2TabelleStromEingabe[[#This Row],[Datenqulität
(Dropdown)]],Datenqualität[], 2,FALSE),"")</f>
        <v/>
      </c>
      <c r="K29" s="309" t="str">
        <f>IFERROR(VLOOKUP(Scope2TabelleStromEingabe[[#This Row],[Emissionsquelle
(Dropdown)]],Emissionsfaktoren!$B:$G,5,FALSE),"")</f>
        <v/>
      </c>
      <c r="L29" s="408" t="str">
        <f>IFERROR(Scope2TabelleStromEingabe[[#This Row],[Menge]]*Scope2TabelleStromEingabe[[#This Row],[Emissionsfaktor MB '[in t CO2e/Einheit'] Scope 3]]*VLOOKUP(Scope2TabelleStromEingabe[[#This Row],[Datenqulität
(Dropdown)]],Datenqualität[], 2,FALSE),"")</f>
        <v/>
      </c>
      <c r="M29" s="413" t="str">
        <f>IFERROR(Scope2TabelleStromEingabe[[#This Row],[Menge]]*$B$231*VLOOKUP(Scope2TabelleStromEingabe[[#This Row],[Datenqulität
(Dropdown)]],Datenqualität[], 2,FALSE),"")</f>
        <v/>
      </c>
      <c r="N29" s="413" t="str">
        <f>IFERROR(Scope2TabelleStromEingabe[[#This Row],[Menge]]*$C$231*VLOOKUP(Scope2TabelleStromEingabe[[#This Row],[Datenqulität
(Dropdown)]],Datenqualität[], 2,FALSE),"")</f>
        <v/>
      </c>
    </row>
    <row r="30" spans="1:14" ht="14.1" customHeight="1">
      <c r="A30" s="203"/>
      <c r="B30" s="204"/>
      <c r="C30" s="16"/>
      <c r="D30" s="360"/>
      <c r="E30" s="316" t="str">
        <f>IFERROR(VLOOKUP(Scope2TabelleStromEingabe[[#This Row],[Emissionsquelle
(Dropdown)]],Emissionsfaktoren!$B:$G,2,FALSE),"")</f>
        <v/>
      </c>
      <c r="F30" s="16"/>
      <c r="G30" s="16"/>
      <c r="H30" s="16"/>
      <c r="I30" s="407" t="str">
        <f>IFERROR(VLOOKUP(Scope2TabelleStromEingabe[[#This Row],[Emissionsquelle
(Dropdown)]],Emissionsfaktoren!$B:$G,4,FALSE),"")</f>
        <v/>
      </c>
      <c r="J30" s="408" t="str">
        <f>IFERROR(Scope2TabelleStromEingabe[[#This Row],[Menge]]*Scope2TabelleStromEingabe[[#This Row],[Emissionsfaktor MB '[in t CO2e/Einheit'] Scope 2]]*VLOOKUP(Scope2TabelleStromEingabe[[#This Row],[Datenqulität
(Dropdown)]],Datenqualität[], 2,FALSE),"")</f>
        <v/>
      </c>
      <c r="K30" s="309" t="str">
        <f>IFERROR(VLOOKUP(Scope2TabelleStromEingabe[[#This Row],[Emissionsquelle
(Dropdown)]],Emissionsfaktoren!$B:$G,5,FALSE),"")</f>
        <v/>
      </c>
      <c r="L30" s="408" t="str">
        <f>IFERROR(Scope2TabelleStromEingabe[[#This Row],[Menge]]*Scope2TabelleStromEingabe[[#This Row],[Emissionsfaktor MB '[in t CO2e/Einheit'] Scope 3]]*VLOOKUP(Scope2TabelleStromEingabe[[#This Row],[Datenqulität
(Dropdown)]],Datenqualität[], 2,FALSE),"")</f>
        <v/>
      </c>
      <c r="M30" s="413" t="str">
        <f>IFERROR(Scope2TabelleStromEingabe[[#This Row],[Menge]]*$B$231*VLOOKUP(Scope2TabelleStromEingabe[[#This Row],[Datenqulität
(Dropdown)]],Datenqualität[], 2,FALSE),"")</f>
        <v/>
      </c>
      <c r="N30" s="413" t="str">
        <f>IFERROR(Scope2TabelleStromEingabe[[#This Row],[Menge]]*$C$231*VLOOKUP(Scope2TabelleStromEingabe[[#This Row],[Datenqulität
(Dropdown)]],Datenqualität[], 2,FALSE),"")</f>
        <v/>
      </c>
    </row>
    <row r="31" spans="1:14" ht="14.1" customHeight="1">
      <c r="A31" s="203"/>
      <c r="B31" s="204"/>
      <c r="C31" s="16"/>
      <c r="D31" s="360"/>
      <c r="E31" s="316" t="str">
        <f>IFERROR(VLOOKUP(Scope2TabelleStromEingabe[[#This Row],[Emissionsquelle
(Dropdown)]],Emissionsfaktoren!$B:$G,2,FALSE),"")</f>
        <v/>
      </c>
      <c r="F31" s="16"/>
      <c r="G31" s="16"/>
      <c r="H31" s="16"/>
      <c r="I31" s="407" t="str">
        <f>IFERROR(VLOOKUP(Scope2TabelleStromEingabe[[#This Row],[Emissionsquelle
(Dropdown)]],Emissionsfaktoren!$B:$G,4,FALSE),"")</f>
        <v/>
      </c>
      <c r="J31" s="408" t="str">
        <f>IFERROR(Scope2TabelleStromEingabe[[#This Row],[Menge]]*Scope2TabelleStromEingabe[[#This Row],[Emissionsfaktor MB '[in t CO2e/Einheit'] Scope 2]]*VLOOKUP(Scope2TabelleStromEingabe[[#This Row],[Datenqulität
(Dropdown)]],Datenqualität[], 2,FALSE),"")</f>
        <v/>
      </c>
      <c r="K31" s="309" t="str">
        <f>IFERROR(VLOOKUP(Scope2TabelleStromEingabe[[#This Row],[Emissionsquelle
(Dropdown)]],Emissionsfaktoren!$B:$G,5,FALSE),"")</f>
        <v/>
      </c>
      <c r="L31" s="408" t="str">
        <f>IFERROR(Scope2TabelleStromEingabe[[#This Row],[Menge]]*Scope2TabelleStromEingabe[[#This Row],[Emissionsfaktor MB '[in t CO2e/Einheit'] Scope 3]]*VLOOKUP(Scope2TabelleStromEingabe[[#This Row],[Datenqulität
(Dropdown)]],Datenqualität[], 2,FALSE),"")</f>
        <v/>
      </c>
      <c r="M31" s="413" t="str">
        <f>IFERROR(Scope2TabelleStromEingabe[[#This Row],[Menge]]*$B$231*VLOOKUP(Scope2TabelleStromEingabe[[#This Row],[Datenqulität
(Dropdown)]],Datenqualität[], 2,FALSE),"")</f>
        <v/>
      </c>
      <c r="N31" s="413" t="str">
        <f>IFERROR(Scope2TabelleStromEingabe[[#This Row],[Menge]]*$C$231*VLOOKUP(Scope2TabelleStromEingabe[[#This Row],[Datenqulität
(Dropdown)]],Datenqualität[], 2,FALSE),"")</f>
        <v/>
      </c>
    </row>
    <row r="32" spans="1:14" ht="14.1" customHeight="1">
      <c r="A32" s="203"/>
      <c r="B32" s="204"/>
      <c r="C32" s="16"/>
      <c r="D32" s="360"/>
      <c r="E32" s="316" t="str">
        <f>IFERROR(VLOOKUP(Scope2TabelleStromEingabe[[#This Row],[Emissionsquelle
(Dropdown)]],Emissionsfaktoren!$B:$G,2,FALSE),"")</f>
        <v/>
      </c>
      <c r="F32" s="16"/>
      <c r="G32" s="16"/>
      <c r="H32" s="16"/>
      <c r="I32" s="407" t="str">
        <f>IFERROR(VLOOKUP(Scope2TabelleStromEingabe[[#This Row],[Emissionsquelle
(Dropdown)]],Emissionsfaktoren!$B:$G,4,FALSE),"")</f>
        <v/>
      </c>
      <c r="J32" s="408" t="str">
        <f>IFERROR(Scope2TabelleStromEingabe[[#This Row],[Menge]]*Scope2TabelleStromEingabe[[#This Row],[Emissionsfaktor MB '[in t CO2e/Einheit'] Scope 2]]*VLOOKUP(Scope2TabelleStromEingabe[[#This Row],[Datenqulität
(Dropdown)]],Datenqualität[], 2,FALSE),"")</f>
        <v/>
      </c>
      <c r="K32" s="309" t="str">
        <f>IFERROR(VLOOKUP(Scope2TabelleStromEingabe[[#This Row],[Emissionsquelle
(Dropdown)]],Emissionsfaktoren!$B:$G,5,FALSE),"")</f>
        <v/>
      </c>
      <c r="L32" s="408" t="str">
        <f>IFERROR(Scope2TabelleStromEingabe[[#This Row],[Menge]]*Scope2TabelleStromEingabe[[#This Row],[Emissionsfaktor MB '[in t CO2e/Einheit'] Scope 3]]*VLOOKUP(Scope2TabelleStromEingabe[[#This Row],[Datenqulität
(Dropdown)]],Datenqualität[], 2,FALSE),"")</f>
        <v/>
      </c>
      <c r="M32" s="413" t="str">
        <f>IFERROR(Scope2TabelleStromEingabe[[#This Row],[Menge]]*$B$231*VLOOKUP(Scope2TabelleStromEingabe[[#This Row],[Datenqulität
(Dropdown)]],Datenqualität[], 2,FALSE),"")</f>
        <v/>
      </c>
      <c r="N32" s="413" t="str">
        <f>IFERROR(Scope2TabelleStromEingabe[[#This Row],[Menge]]*$C$231*VLOOKUP(Scope2TabelleStromEingabe[[#This Row],[Datenqulität
(Dropdown)]],Datenqualität[], 2,FALSE),"")</f>
        <v/>
      </c>
    </row>
    <row r="33" spans="1:14" ht="14.1" customHeight="1">
      <c r="A33" s="203"/>
      <c r="B33" s="204"/>
      <c r="C33" s="16"/>
      <c r="D33" s="360"/>
      <c r="E33" s="316" t="str">
        <f>IFERROR(VLOOKUP(Scope2TabelleStromEingabe[[#This Row],[Emissionsquelle
(Dropdown)]],Emissionsfaktoren!$B:$G,2,FALSE),"")</f>
        <v/>
      </c>
      <c r="F33" s="16"/>
      <c r="G33" s="16"/>
      <c r="H33" s="16"/>
      <c r="I33" s="407" t="str">
        <f>IFERROR(VLOOKUP(Scope2TabelleStromEingabe[[#This Row],[Emissionsquelle
(Dropdown)]],Emissionsfaktoren!$B:$G,4,FALSE),"")</f>
        <v/>
      </c>
      <c r="J33" s="408" t="str">
        <f>IFERROR(Scope2TabelleStromEingabe[[#This Row],[Menge]]*Scope2TabelleStromEingabe[[#This Row],[Emissionsfaktor MB '[in t CO2e/Einheit'] Scope 2]]*VLOOKUP(Scope2TabelleStromEingabe[[#This Row],[Datenqulität
(Dropdown)]],Datenqualität[], 2,FALSE),"")</f>
        <v/>
      </c>
      <c r="K33" s="309" t="str">
        <f>IFERROR(VLOOKUP(Scope2TabelleStromEingabe[[#This Row],[Emissionsquelle
(Dropdown)]],Emissionsfaktoren!$B:$G,5,FALSE),"")</f>
        <v/>
      </c>
      <c r="L33" s="408" t="str">
        <f>IFERROR(Scope2TabelleStromEingabe[[#This Row],[Menge]]*Scope2TabelleStromEingabe[[#This Row],[Emissionsfaktor MB '[in t CO2e/Einheit'] Scope 3]]*VLOOKUP(Scope2TabelleStromEingabe[[#This Row],[Datenqulität
(Dropdown)]],Datenqualität[], 2,FALSE),"")</f>
        <v/>
      </c>
      <c r="M33" s="413" t="str">
        <f>IFERROR(Scope2TabelleStromEingabe[[#This Row],[Menge]]*$B$231*VLOOKUP(Scope2TabelleStromEingabe[[#This Row],[Datenqulität
(Dropdown)]],Datenqualität[], 2,FALSE),"")</f>
        <v/>
      </c>
      <c r="N33" s="413" t="str">
        <f>IFERROR(Scope2TabelleStromEingabe[[#This Row],[Menge]]*$C$231*VLOOKUP(Scope2TabelleStromEingabe[[#This Row],[Datenqulität
(Dropdown)]],Datenqualität[], 2,FALSE),"")</f>
        <v/>
      </c>
    </row>
    <row r="34" spans="1:14" ht="14.1" customHeight="1">
      <c r="A34" s="203"/>
      <c r="B34" s="204"/>
      <c r="C34" s="16"/>
      <c r="D34" s="360"/>
      <c r="E34" s="316" t="str">
        <f>IFERROR(VLOOKUP(Scope2TabelleStromEingabe[[#This Row],[Emissionsquelle
(Dropdown)]],Emissionsfaktoren!$B:$G,2,FALSE),"")</f>
        <v/>
      </c>
      <c r="F34" s="16"/>
      <c r="G34" s="16"/>
      <c r="H34" s="16"/>
      <c r="I34" s="407" t="str">
        <f>IFERROR(VLOOKUP(Scope2TabelleStromEingabe[[#This Row],[Emissionsquelle
(Dropdown)]],Emissionsfaktoren!$B:$G,4,FALSE),"")</f>
        <v/>
      </c>
      <c r="J34" s="408" t="str">
        <f>IFERROR(Scope2TabelleStromEingabe[[#This Row],[Menge]]*Scope2TabelleStromEingabe[[#This Row],[Emissionsfaktor MB '[in t CO2e/Einheit'] Scope 2]]*VLOOKUP(Scope2TabelleStromEingabe[[#This Row],[Datenqulität
(Dropdown)]],Datenqualität[], 2,FALSE),"")</f>
        <v/>
      </c>
      <c r="K34" s="309" t="str">
        <f>IFERROR(VLOOKUP(Scope2TabelleStromEingabe[[#This Row],[Emissionsquelle
(Dropdown)]],Emissionsfaktoren!$B:$G,5,FALSE),"")</f>
        <v/>
      </c>
      <c r="L34" s="408" t="str">
        <f>IFERROR(Scope2TabelleStromEingabe[[#This Row],[Menge]]*Scope2TabelleStromEingabe[[#This Row],[Emissionsfaktor MB '[in t CO2e/Einheit'] Scope 3]]*VLOOKUP(Scope2TabelleStromEingabe[[#This Row],[Datenqulität
(Dropdown)]],Datenqualität[], 2,FALSE),"")</f>
        <v/>
      </c>
      <c r="M34" s="413" t="str">
        <f>IFERROR(Scope2TabelleStromEingabe[[#This Row],[Menge]]*$B$231*VLOOKUP(Scope2TabelleStromEingabe[[#This Row],[Datenqulität
(Dropdown)]],Datenqualität[], 2,FALSE),"")</f>
        <v/>
      </c>
      <c r="N34" s="413" t="str">
        <f>IFERROR(Scope2TabelleStromEingabe[[#This Row],[Menge]]*$C$231*VLOOKUP(Scope2TabelleStromEingabe[[#This Row],[Datenqulität
(Dropdown)]],Datenqualität[], 2,FALSE),"")</f>
        <v/>
      </c>
    </row>
    <row r="35" spans="1:14" ht="14.1" customHeight="1">
      <c r="A35" s="203"/>
      <c r="B35" s="204"/>
      <c r="C35" s="16"/>
      <c r="D35" s="360"/>
      <c r="E35" s="316" t="str">
        <f>IFERROR(VLOOKUP(Scope2TabelleStromEingabe[[#This Row],[Emissionsquelle
(Dropdown)]],Emissionsfaktoren!$B:$G,2,FALSE),"")</f>
        <v/>
      </c>
      <c r="F35" s="16"/>
      <c r="G35" s="16"/>
      <c r="H35" s="16"/>
      <c r="I35" s="407" t="str">
        <f>IFERROR(VLOOKUP(Scope2TabelleStromEingabe[[#This Row],[Emissionsquelle
(Dropdown)]],Emissionsfaktoren!$B:$G,4,FALSE),"")</f>
        <v/>
      </c>
      <c r="J35" s="408" t="str">
        <f>IFERROR(Scope2TabelleStromEingabe[[#This Row],[Menge]]*Scope2TabelleStromEingabe[[#This Row],[Emissionsfaktor MB '[in t CO2e/Einheit'] Scope 2]]*VLOOKUP(Scope2TabelleStromEingabe[[#This Row],[Datenqulität
(Dropdown)]],Datenqualität[], 2,FALSE),"")</f>
        <v/>
      </c>
      <c r="K35" s="309" t="str">
        <f>IFERROR(VLOOKUP(Scope2TabelleStromEingabe[[#This Row],[Emissionsquelle
(Dropdown)]],Emissionsfaktoren!$B:$G,5,FALSE),"")</f>
        <v/>
      </c>
      <c r="L35" s="408" t="str">
        <f>IFERROR(Scope2TabelleStromEingabe[[#This Row],[Menge]]*Scope2TabelleStromEingabe[[#This Row],[Emissionsfaktor MB '[in t CO2e/Einheit'] Scope 3]]*VLOOKUP(Scope2TabelleStromEingabe[[#This Row],[Datenqulität
(Dropdown)]],Datenqualität[], 2,FALSE),"")</f>
        <v/>
      </c>
      <c r="M35" s="413" t="str">
        <f>IFERROR(Scope2TabelleStromEingabe[[#This Row],[Menge]]*$B$231*VLOOKUP(Scope2TabelleStromEingabe[[#This Row],[Datenqulität
(Dropdown)]],Datenqualität[], 2,FALSE),"")</f>
        <v/>
      </c>
      <c r="N35" s="413" t="str">
        <f>IFERROR(Scope2TabelleStromEingabe[[#This Row],[Menge]]*$C$231*VLOOKUP(Scope2TabelleStromEingabe[[#This Row],[Datenqulität
(Dropdown)]],Datenqualität[], 2,FALSE),"")</f>
        <v/>
      </c>
    </row>
    <row r="36" spans="1:14" ht="14.1" customHeight="1">
      <c r="A36" s="203"/>
      <c r="B36" s="204"/>
      <c r="C36" s="16"/>
      <c r="D36" s="360"/>
      <c r="E36" s="316" t="str">
        <f>IFERROR(VLOOKUP(Scope2TabelleStromEingabe[[#This Row],[Emissionsquelle
(Dropdown)]],Emissionsfaktoren!$B:$G,2,FALSE),"")</f>
        <v/>
      </c>
      <c r="F36" s="16"/>
      <c r="G36" s="16"/>
      <c r="H36" s="16"/>
      <c r="I36" s="407" t="str">
        <f>IFERROR(VLOOKUP(Scope2TabelleStromEingabe[[#This Row],[Emissionsquelle
(Dropdown)]],Emissionsfaktoren!$B:$G,4,FALSE),"")</f>
        <v/>
      </c>
      <c r="J36" s="408" t="str">
        <f>IFERROR(Scope2TabelleStromEingabe[[#This Row],[Menge]]*Scope2TabelleStromEingabe[[#This Row],[Emissionsfaktor MB '[in t CO2e/Einheit'] Scope 2]]*VLOOKUP(Scope2TabelleStromEingabe[[#This Row],[Datenqulität
(Dropdown)]],Datenqualität[], 2,FALSE),"")</f>
        <v/>
      </c>
      <c r="K36" s="309" t="str">
        <f>IFERROR(VLOOKUP(Scope2TabelleStromEingabe[[#This Row],[Emissionsquelle
(Dropdown)]],Emissionsfaktoren!$B:$G,5,FALSE),"")</f>
        <v/>
      </c>
      <c r="L36" s="408" t="str">
        <f>IFERROR(Scope2TabelleStromEingabe[[#This Row],[Menge]]*Scope2TabelleStromEingabe[[#This Row],[Emissionsfaktor MB '[in t CO2e/Einheit'] Scope 3]]*VLOOKUP(Scope2TabelleStromEingabe[[#This Row],[Datenqulität
(Dropdown)]],Datenqualität[], 2,FALSE),"")</f>
        <v/>
      </c>
      <c r="M36" s="413" t="str">
        <f>IFERROR(Scope2TabelleStromEingabe[[#This Row],[Menge]]*$B$231*VLOOKUP(Scope2TabelleStromEingabe[[#This Row],[Datenqulität
(Dropdown)]],Datenqualität[], 2,FALSE),"")</f>
        <v/>
      </c>
      <c r="N36" s="413" t="str">
        <f>IFERROR(Scope2TabelleStromEingabe[[#This Row],[Menge]]*$C$231*VLOOKUP(Scope2TabelleStromEingabe[[#This Row],[Datenqulität
(Dropdown)]],Datenqualität[], 2,FALSE),"")</f>
        <v/>
      </c>
    </row>
    <row r="37" spans="1:14" ht="14.1" customHeight="1">
      <c r="A37" s="203"/>
      <c r="B37" s="204"/>
      <c r="C37" s="16"/>
      <c r="D37" s="360"/>
      <c r="E37" s="316" t="str">
        <f>IFERROR(VLOOKUP(Scope2TabelleStromEingabe[[#This Row],[Emissionsquelle
(Dropdown)]],Emissionsfaktoren!$B:$G,2,FALSE),"")</f>
        <v/>
      </c>
      <c r="F37" s="16"/>
      <c r="G37" s="16"/>
      <c r="H37" s="16"/>
      <c r="I37" s="407" t="str">
        <f>IFERROR(VLOOKUP(Scope2TabelleStromEingabe[[#This Row],[Emissionsquelle
(Dropdown)]],Emissionsfaktoren!$B:$G,4,FALSE),"")</f>
        <v/>
      </c>
      <c r="J37" s="408" t="str">
        <f>IFERROR(Scope2TabelleStromEingabe[[#This Row],[Menge]]*Scope2TabelleStromEingabe[[#This Row],[Emissionsfaktor MB '[in t CO2e/Einheit'] Scope 2]]*VLOOKUP(Scope2TabelleStromEingabe[[#This Row],[Datenqulität
(Dropdown)]],Datenqualität[], 2,FALSE),"")</f>
        <v/>
      </c>
      <c r="K37" s="309" t="str">
        <f>IFERROR(VLOOKUP(Scope2TabelleStromEingabe[[#This Row],[Emissionsquelle
(Dropdown)]],Emissionsfaktoren!$B:$G,5,FALSE),"")</f>
        <v/>
      </c>
      <c r="L37" s="408" t="str">
        <f>IFERROR(Scope2TabelleStromEingabe[[#This Row],[Menge]]*Scope2TabelleStromEingabe[[#This Row],[Emissionsfaktor MB '[in t CO2e/Einheit'] Scope 3]]*VLOOKUP(Scope2TabelleStromEingabe[[#This Row],[Datenqulität
(Dropdown)]],Datenqualität[], 2,FALSE),"")</f>
        <v/>
      </c>
      <c r="M37" s="413" t="str">
        <f>IFERROR(Scope2TabelleStromEingabe[[#This Row],[Menge]]*$B$231*VLOOKUP(Scope2TabelleStromEingabe[[#This Row],[Datenqulität
(Dropdown)]],Datenqualität[], 2,FALSE),"")</f>
        <v/>
      </c>
      <c r="N37" s="413" t="str">
        <f>IFERROR(Scope2TabelleStromEingabe[[#This Row],[Menge]]*$C$231*VLOOKUP(Scope2TabelleStromEingabe[[#This Row],[Datenqulität
(Dropdown)]],Datenqualität[], 2,FALSE),"")</f>
        <v/>
      </c>
    </row>
    <row r="38" spans="1:14" ht="14.1" customHeight="1">
      <c r="A38" s="203"/>
      <c r="B38" s="204"/>
      <c r="C38" s="16"/>
      <c r="D38" s="360"/>
      <c r="E38" s="316" t="str">
        <f>IFERROR(VLOOKUP(Scope2TabelleStromEingabe[[#This Row],[Emissionsquelle
(Dropdown)]],Emissionsfaktoren!$B:$G,2,FALSE),"")</f>
        <v/>
      </c>
      <c r="F38" s="16"/>
      <c r="G38" s="16"/>
      <c r="H38" s="16"/>
      <c r="I38" s="407" t="str">
        <f>IFERROR(VLOOKUP(Scope2TabelleStromEingabe[[#This Row],[Emissionsquelle
(Dropdown)]],Emissionsfaktoren!$B:$G,4,FALSE),"")</f>
        <v/>
      </c>
      <c r="J38" s="408" t="str">
        <f>IFERROR(Scope2TabelleStromEingabe[[#This Row],[Menge]]*Scope2TabelleStromEingabe[[#This Row],[Emissionsfaktor MB '[in t CO2e/Einheit'] Scope 2]]*VLOOKUP(Scope2TabelleStromEingabe[[#This Row],[Datenqulität
(Dropdown)]],Datenqualität[], 2,FALSE),"")</f>
        <v/>
      </c>
      <c r="K38" s="309" t="str">
        <f>IFERROR(VLOOKUP(Scope2TabelleStromEingabe[[#This Row],[Emissionsquelle
(Dropdown)]],Emissionsfaktoren!$B:$G,5,FALSE),"")</f>
        <v/>
      </c>
      <c r="L38" s="408" t="str">
        <f>IFERROR(Scope2TabelleStromEingabe[[#This Row],[Menge]]*Scope2TabelleStromEingabe[[#This Row],[Emissionsfaktor MB '[in t CO2e/Einheit'] Scope 3]]*VLOOKUP(Scope2TabelleStromEingabe[[#This Row],[Datenqulität
(Dropdown)]],Datenqualität[], 2,FALSE),"")</f>
        <v/>
      </c>
      <c r="M38" s="413" t="str">
        <f>IFERROR(Scope2TabelleStromEingabe[[#This Row],[Menge]]*$B$231*VLOOKUP(Scope2TabelleStromEingabe[[#This Row],[Datenqulität
(Dropdown)]],Datenqualität[], 2,FALSE),"")</f>
        <v/>
      </c>
      <c r="N38" s="413" t="str">
        <f>IFERROR(Scope2TabelleStromEingabe[[#This Row],[Menge]]*$C$231*VLOOKUP(Scope2TabelleStromEingabe[[#This Row],[Datenqulität
(Dropdown)]],Datenqualität[], 2,FALSE),"")</f>
        <v/>
      </c>
    </row>
    <row r="39" spans="1:14" ht="14.1" customHeight="1">
      <c r="A39" s="203"/>
      <c r="B39" s="204"/>
      <c r="C39" s="16"/>
      <c r="D39" s="360"/>
      <c r="E39" s="316" t="str">
        <f>IFERROR(VLOOKUP(Scope2TabelleStromEingabe[[#This Row],[Emissionsquelle
(Dropdown)]],Emissionsfaktoren!$B:$G,2,FALSE),"")</f>
        <v/>
      </c>
      <c r="F39" s="16"/>
      <c r="G39" s="16"/>
      <c r="H39" s="16"/>
      <c r="I39" s="407" t="str">
        <f>IFERROR(VLOOKUP(Scope2TabelleStromEingabe[[#This Row],[Emissionsquelle
(Dropdown)]],Emissionsfaktoren!$B:$G,4,FALSE),"")</f>
        <v/>
      </c>
      <c r="J39" s="408" t="str">
        <f>IFERROR(Scope2TabelleStromEingabe[[#This Row],[Menge]]*Scope2TabelleStromEingabe[[#This Row],[Emissionsfaktor MB '[in t CO2e/Einheit'] Scope 2]]*VLOOKUP(Scope2TabelleStromEingabe[[#This Row],[Datenqulität
(Dropdown)]],Datenqualität[], 2,FALSE),"")</f>
        <v/>
      </c>
      <c r="K39" s="309" t="str">
        <f>IFERROR(VLOOKUP(Scope2TabelleStromEingabe[[#This Row],[Emissionsquelle
(Dropdown)]],Emissionsfaktoren!$B:$G,5,FALSE),"")</f>
        <v/>
      </c>
      <c r="L39" s="408" t="str">
        <f>IFERROR(Scope2TabelleStromEingabe[[#This Row],[Menge]]*Scope2TabelleStromEingabe[[#This Row],[Emissionsfaktor MB '[in t CO2e/Einheit'] Scope 3]]*VLOOKUP(Scope2TabelleStromEingabe[[#This Row],[Datenqulität
(Dropdown)]],Datenqualität[], 2,FALSE),"")</f>
        <v/>
      </c>
      <c r="M39" s="413" t="str">
        <f>IFERROR(Scope2TabelleStromEingabe[[#This Row],[Menge]]*$B$231*VLOOKUP(Scope2TabelleStromEingabe[[#This Row],[Datenqulität
(Dropdown)]],Datenqualität[], 2,FALSE),"")</f>
        <v/>
      </c>
      <c r="N39" s="413" t="str">
        <f>IFERROR(Scope2TabelleStromEingabe[[#This Row],[Menge]]*$C$231*VLOOKUP(Scope2TabelleStromEingabe[[#This Row],[Datenqulität
(Dropdown)]],Datenqualität[], 2,FALSE),"")</f>
        <v/>
      </c>
    </row>
    <row r="40" spans="1:14" ht="14.1" customHeight="1">
      <c r="A40" s="203"/>
      <c r="B40" s="204"/>
      <c r="C40" s="16"/>
      <c r="D40" s="360"/>
      <c r="E40" s="316" t="str">
        <f>IFERROR(VLOOKUP(Scope2TabelleStromEingabe[[#This Row],[Emissionsquelle
(Dropdown)]],Emissionsfaktoren!$B:$G,2,FALSE),"")</f>
        <v/>
      </c>
      <c r="F40" s="16"/>
      <c r="G40" s="16"/>
      <c r="H40" s="16"/>
      <c r="I40" s="407" t="str">
        <f>IFERROR(VLOOKUP(Scope2TabelleStromEingabe[[#This Row],[Emissionsquelle
(Dropdown)]],Emissionsfaktoren!$B:$G,4,FALSE),"")</f>
        <v/>
      </c>
      <c r="J40" s="408" t="str">
        <f>IFERROR(Scope2TabelleStromEingabe[[#This Row],[Menge]]*Scope2TabelleStromEingabe[[#This Row],[Emissionsfaktor MB '[in t CO2e/Einheit'] Scope 2]]*VLOOKUP(Scope2TabelleStromEingabe[[#This Row],[Datenqulität
(Dropdown)]],Datenqualität[], 2,FALSE),"")</f>
        <v/>
      </c>
      <c r="K40" s="309" t="str">
        <f>IFERROR(VLOOKUP(Scope2TabelleStromEingabe[[#This Row],[Emissionsquelle
(Dropdown)]],Emissionsfaktoren!$B:$G,5,FALSE),"")</f>
        <v/>
      </c>
      <c r="L40" s="408" t="str">
        <f>IFERROR(Scope2TabelleStromEingabe[[#This Row],[Menge]]*Scope2TabelleStromEingabe[[#This Row],[Emissionsfaktor MB '[in t CO2e/Einheit'] Scope 3]]*VLOOKUP(Scope2TabelleStromEingabe[[#This Row],[Datenqulität
(Dropdown)]],Datenqualität[], 2,FALSE),"")</f>
        <v/>
      </c>
      <c r="M40" s="413" t="str">
        <f>IFERROR(Scope2TabelleStromEingabe[[#This Row],[Menge]]*$B$231*VLOOKUP(Scope2TabelleStromEingabe[[#This Row],[Datenqulität
(Dropdown)]],Datenqualität[], 2,FALSE),"")</f>
        <v/>
      </c>
      <c r="N40" s="413" t="str">
        <f>IFERROR(Scope2TabelleStromEingabe[[#This Row],[Menge]]*$C$231*VLOOKUP(Scope2TabelleStromEingabe[[#This Row],[Datenqulität
(Dropdown)]],Datenqualität[], 2,FALSE),"")</f>
        <v/>
      </c>
    </row>
    <row r="41" spans="1:14" ht="14.1" customHeight="1">
      <c r="A41" s="203"/>
      <c r="B41" s="204"/>
      <c r="C41" s="16"/>
      <c r="D41" s="360"/>
      <c r="E41" s="316" t="str">
        <f>IFERROR(VLOOKUP(Scope2TabelleStromEingabe[[#This Row],[Emissionsquelle
(Dropdown)]],Emissionsfaktoren!$B:$G,2,FALSE),"")</f>
        <v/>
      </c>
      <c r="F41" s="16"/>
      <c r="G41" s="16"/>
      <c r="H41" s="16"/>
      <c r="I41" s="407" t="str">
        <f>IFERROR(VLOOKUP(Scope2TabelleStromEingabe[[#This Row],[Emissionsquelle
(Dropdown)]],Emissionsfaktoren!$B:$G,4,FALSE),"")</f>
        <v/>
      </c>
      <c r="J41" s="408" t="str">
        <f>IFERROR(Scope2TabelleStromEingabe[[#This Row],[Menge]]*Scope2TabelleStromEingabe[[#This Row],[Emissionsfaktor MB '[in t CO2e/Einheit'] Scope 2]]*VLOOKUP(Scope2TabelleStromEingabe[[#This Row],[Datenqulität
(Dropdown)]],Datenqualität[], 2,FALSE),"")</f>
        <v/>
      </c>
      <c r="K41" s="309" t="str">
        <f>IFERROR(VLOOKUP(Scope2TabelleStromEingabe[[#This Row],[Emissionsquelle
(Dropdown)]],Emissionsfaktoren!$B:$G,5,FALSE),"")</f>
        <v/>
      </c>
      <c r="L41" s="408" t="str">
        <f>IFERROR(Scope2TabelleStromEingabe[[#This Row],[Menge]]*Scope2TabelleStromEingabe[[#This Row],[Emissionsfaktor MB '[in t CO2e/Einheit'] Scope 3]]*VLOOKUP(Scope2TabelleStromEingabe[[#This Row],[Datenqulität
(Dropdown)]],Datenqualität[], 2,FALSE),"")</f>
        <v/>
      </c>
      <c r="M41" s="413" t="str">
        <f>IFERROR(Scope2TabelleStromEingabe[[#This Row],[Menge]]*$B$231*VLOOKUP(Scope2TabelleStromEingabe[[#This Row],[Datenqulität
(Dropdown)]],Datenqualität[], 2,FALSE),"")</f>
        <v/>
      </c>
      <c r="N41" s="413" t="str">
        <f>IFERROR(Scope2TabelleStromEingabe[[#This Row],[Menge]]*$C$231*VLOOKUP(Scope2TabelleStromEingabe[[#This Row],[Datenqulität
(Dropdown)]],Datenqualität[], 2,FALSE),"")</f>
        <v/>
      </c>
    </row>
    <row r="42" spans="1:14" ht="14.1" customHeight="1">
      <c r="A42" s="203"/>
      <c r="B42" s="204"/>
      <c r="C42" s="16"/>
      <c r="D42" s="360"/>
      <c r="E42" s="316" t="str">
        <f>IFERROR(VLOOKUP(Scope2TabelleStromEingabe[[#This Row],[Emissionsquelle
(Dropdown)]],Emissionsfaktoren!$B:$G,2,FALSE),"")</f>
        <v/>
      </c>
      <c r="F42" s="16"/>
      <c r="G42" s="16"/>
      <c r="H42" s="16"/>
      <c r="I42" s="407" t="str">
        <f>IFERROR(VLOOKUP(Scope2TabelleStromEingabe[[#This Row],[Emissionsquelle
(Dropdown)]],Emissionsfaktoren!$B:$G,4,FALSE),"")</f>
        <v/>
      </c>
      <c r="J42" s="408" t="str">
        <f>IFERROR(Scope2TabelleStromEingabe[[#This Row],[Menge]]*Scope2TabelleStromEingabe[[#This Row],[Emissionsfaktor MB '[in t CO2e/Einheit'] Scope 2]]*VLOOKUP(Scope2TabelleStromEingabe[[#This Row],[Datenqulität
(Dropdown)]],Datenqualität[], 2,FALSE),"")</f>
        <v/>
      </c>
      <c r="K42" s="309" t="str">
        <f>IFERROR(VLOOKUP(Scope2TabelleStromEingabe[[#This Row],[Emissionsquelle
(Dropdown)]],Emissionsfaktoren!$B:$G,5,FALSE),"")</f>
        <v/>
      </c>
      <c r="L42" s="408" t="str">
        <f>IFERROR(Scope2TabelleStromEingabe[[#This Row],[Menge]]*Scope2TabelleStromEingabe[[#This Row],[Emissionsfaktor MB '[in t CO2e/Einheit'] Scope 3]]*VLOOKUP(Scope2TabelleStromEingabe[[#This Row],[Datenqulität
(Dropdown)]],Datenqualität[], 2,FALSE),"")</f>
        <v/>
      </c>
      <c r="M42" s="413" t="str">
        <f>IFERROR(Scope2TabelleStromEingabe[[#This Row],[Menge]]*$B$231*VLOOKUP(Scope2TabelleStromEingabe[[#This Row],[Datenqulität
(Dropdown)]],Datenqualität[], 2,FALSE),"")</f>
        <v/>
      </c>
      <c r="N42" s="413" t="str">
        <f>IFERROR(Scope2TabelleStromEingabe[[#This Row],[Menge]]*$C$231*VLOOKUP(Scope2TabelleStromEingabe[[#This Row],[Datenqulität
(Dropdown)]],Datenqualität[], 2,FALSE),"")</f>
        <v/>
      </c>
    </row>
    <row r="43" spans="1:14" ht="14.1" customHeight="1">
      <c r="A43" s="203"/>
      <c r="B43" s="204"/>
      <c r="C43" s="16"/>
      <c r="D43" s="360"/>
      <c r="E43" s="316" t="str">
        <f>IFERROR(VLOOKUP(Scope2TabelleStromEingabe[[#This Row],[Emissionsquelle
(Dropdown)]],Emissionsfaktoren!$B:$G,2,FALSE),"")</f>
        <v/>
      </c>
      <c r="F43" s="16"/>
      <c r="G43" s="16"/>
      <c r="H43" s="16"/>
      <c r="I43" s="407" t="str">
        <f>IFERROR(VLOOKUP(Scope2TabelleStromEingabe[[#This Row],[Emissionsquelle
(Dropdown)]],Emissionsfaktoren!$B:$G,4,FALSE),"")</f>
        <v/>
      </c>
      <c r="J43" s="408" t="str">
        <f>IFERROR(Scope2TabelleStromEingabe[[#This Row],[Menge]]*Scope2TabelleStromEingabe[[#This Row],[Emissionsfaktor MB '[in t CO2e/Einheit'] Scope 2]]*VLOOKUP(Scope2TabelleStromEingabe[[#This Row],[Datenqulität
(Dropdown)]],Datenqualität[], 2,FALSE),"")</f>
        <v/>
      </c>
      <c r="K43" s="309" t="str">
        <f>IFERROR(VLOOKUP(Scope2TabelleStromEingabe[[#This Row],[Emissionsquelle
(Dropdown)]],Emissionsfaktoren!$B:$G,5,FALSE),"")</f>
        <v/>
      </c>
      <c r="L43" s="408" t="str">
        <f>IFERROR(Scope2TabelleStromEingabe[[#This Row],[Menge]]*Scope2TabelleStromEingabe[[#This Row],[Emissionsfaktor MB '[in t CO2e/Einheit'] Scope 3]]*VLOOKUP(Scope2TabelleStromEingabe[[#This Row],[Datenqulität
(Dropdown)]],Datenqualität[], 2,FALSE),"")</f>
        <v/>
      </c>
      <c r="M43" s="413" t="str">
        <f>IFERROR(Scope2TabelleStromEingabe[[#This Row],[Menge]]*$B$231*VLOOKUP(Scope2TabelleStromEingabe[[#This Row],[Datenqulität
(Dropdown)]],Datenqualität[], 2,FALSE),"")</f>
        <v/>
      </c>
      <c r="N43" s="413" t="str">
        <f>IFERROR(Scope2TabelleStromEingabe[[#This Row],[Menge]]*$C$231*VLOOKUP(Scope2TabelleStromEingabe[[#This Row],[Datenqulität
(Dropdown)]],Datenqualität[], 2,FALSE),"")</f>
        <v/>
      </c>
    </row>
    <row r="44" spans="1:14" ht="14.1" customHeight="1">
      <c r="A44" s="203"/>
      <c r="B44" s="204"/>
      <c r="C44" s="16"/>
      <c r="D44" s="360"/>
      <c r="E44" s="316" t="str">
        <f>IFERROR(VLOOKUP(Scope2TabelleStromEingabe[[#This Row],[Emissionsquelle
(Dropdown)]],Emissionsfaktoren!$B:$G,2,FALSE),"")</f>
        <v/>
      </c>
      <c r="F44" s="16"/>
      <c r="G44" s="16"/>
      <c r="H44" s="16"/>
      <c r="I44" s="407" t="str">
        <f>IFERROR(VLOOKUP(Scope2TabelleStromEingabe[[#This Row],[Emissionsquelle
(Dropdown)]],Emissionsfaktoren!$B:$G,4,FALSE),"")</f>
        <v/>
      </c>
      <c r="J44" s="408" t="str">
        <f>IFERROR(Scope2TabelleStromEingabe[[#This Row],[Menge]]*Scope2TabelleStromEingabe[[#This Row],[Emissionsfaktor MB '[in t CO2e/Einheit'] Scope 2]]*VLOOKUP(Scope2TabelleStromEingabe[[#This Row],[Datenqulität
(Dropdown)]],Datenqualität[], 2,FALSE),"")</f>
        <v/>
      </c>
      <c r="K44" s="309" t="str">
        <f>IFERROR(VLOOKUP(Scope2TabelleStromEingabe[[#This Row],[Emissionsquelle
(Dropdown)]],Emissionsfaktoren!$B:$G,5,FALSE),"")</f>
        <v/>
      </c>
      <c r="L44" s="408" t="str">
        <f>IFERROR(Scope2TabelleStromEingabe[[#This Row],[Menge]]*Scope2TabelleStromEingabe[[#This Row],[Emissionsfaktor MB '[in t CO2e/Einheit'] Scope 3]]*VLOOKUP(Scope2TabelleStromEingabe[[#This Row],[Datenqulität
(Dropdown)]],Datenqualität[], 2,FALSE),"")</f>
        <v/>
      </c>
      <c r="M44" s="413" t="str">
        <f>IFERROR(Scope2TabelleStromEingabe[[#This Row],[Menge]]*$B$231*VLOOKUP(Scope2TabelleStromEingabe[[#This Row],[Datenqulität
(Dropdown)]],Datenqualität[], 2,FALSE),"")</f>
        <v/>
      </c>
      <c r="N44" s="413" t="str">
        <f>IFERROR(Scope2TabelleStromEingabe[[#This Row],[Menge]]*$C$231*VLOOKUP(Scope2TabelleStromEingabe[[#This Row],[Datenqulität
(Dropdown)]],Datenqualität[], 2,FALSE),"")</f>
        <v/>
      </c>
    </row>
    <row r="45" spans="1:14" ht="14.1" customHeight="1">
      <c r="A45" s="203"/>
      <c r="B45" s="204"/>
      <c r="C45" s="16"/>
      <c r="D45" s="360"/>
      <c r="E45" s="316" t="str">
        <f>IFERROR(VLOOKUP(Scope2TabelleStromEingabe[[#This Row],[Emissionsquelle
(Dropdown)]],Emissionsfaktoren!$B:$G,2,FALSE),"")</f>
        <v/>
      </c>
      <c r="F45" s="16"/>
      <c r="G45" s="16"/>
      <c r="H45" s="16"/>
      <c r="I45" s="407" t="str">
        <f>IFERROR(VLOOKUP(Scope2TabelleStromEingabe[[#This Row],[Emissionsquelle
(Dropdown)]],Emissionsfaktoren!$B:$G,4,FALSE),"")</f>
        <v/>
      </c>
      <c r="J45" s="408" t="str">
        <f>IFERROR(Scope2TabelleStromEingabe[[#This Row],[Menge]]*Scope2TabelleStromEingabe[[#This Row],[Emissionsfaktor MB '[in t CO2e/Einheit'] Scope 2]]*VLOOKUP(Scope2TabelleStromEingabe[[#This Row],[Datenqulität
(Dropdown)]],Datenqualität[], 2,FALSE),"")</f>
        <v/>
      </c>
      <c r="K45" s="309" t="str">
        <f>IFERROR(VLOOKUP(Scope2TabelleStromEingabe[[#This Row],[Emissionsquelle
(Dropdown)]],Emissionsfaktoren!$B:$G,5,FALSE),"")</f>
        <v/>
      </c>
      <c r="L45" s="408" t="str">
        <f>IFERROR(Scope2TabelleStromEingabe[[#This Row],[Menge]]*Scope2TabelleStromEingabe[[#This Row],[Emissionsfaktor MB '[in t CO2e/Einheit'] Scope 3]]*VLOOKUP(Scope2TabelleStromEingabe[[#This Row],[Datenqulität
(Dropdown)]],Datenqualität[], 2,FALSE),"")</f>
        <v/>
      </c>
      <c r="M45" s="413" t="str">
        <f>IFERROR(Scope2TabelleStromEingabe[[#This Row],[Menge]]*$B$231*VLOOKUP(Scope2TabelleStromEingabe[[#This Row],[Datenqulität
(Dropdown)]],Datenqualität[], 2,FALSE),"")</f>
        <v/>
      </c>
      <c r="N45" s="413" t="str">
        <f>IFERROR(Scope2TabelleStromEingabe[[#This Row],[Menge]]*$C$231*VLOOKUP(Scope2TabelleStromEingabe[[#This Row],[Datenqulität
(Dropdown)]],Datenqualität[], 2,FALSE),"")</f>
        <v/>
      </c>
    </row>
    <row r="46" spans="1:14" ht="14.1" customHeight="1">
      <c r="A46" s="203"/>
      <c r="B46" s="204"/>
      <c r="C46" s="16"/>
      <c r="D46" s="360"/>
      <c r="E46" s="316" t="str">
        <f>IFERROR(VLOOKUP(Scope2TabelleStromEingabe[[#This Row],[Emissionsquelle
(Dropdown)]],Emissionsfaktoren!$B:$G,2,FALSE),"")</f>
        <v/>
      </c>
      <c r="F46" s="16"/>
      <c r="G46" s="16"/>
      <c r="H46" s="16"/>
      <c r="I46" s="407" t="str">
        <f>IFERROR(VLOOKUP(Scope2TabelleStromEingabe[[#This Row],[Emissionsquelle
(Dropdown)]],Emissionsfaktoren!$B:$G,4,FALSE),"")</f>
        <v/>
      </c>
      <c r="J46" s="408" t="str">
        <f>IFERROR(Scope2TabelleStromEingabe[[#This Row],[Menge]]*Scope2TabelleStromEingabe[[#This Row],[Emissionsfaktor MB '[in t CO2e/Einheit'] Scope 2]]*VLOOKUP(Scope2TabelleStromEingabe[[#This Row],[Datenqulität
(Dropdown)]],Datenqualität[], 2,FALSE),"")</f>
        <v/>
      </c>
      <c r="K46" s="309" t="str">
        <f>IFERROR(VLOOKUP(Scope2TabelleStromEingabe[[#This Row],[Emissionsquelle
(Dropdown)]],Emissionsfaktoren!$B:$G,5,FALSE),"")</f>
        <v/>
      </c>
      <c r="L46" s="408" t="str">
        <f>IFERROR(Scope2TabelleStromEingabe[[#This Row],[Menge]]*Scope2TabelleStromEingabe[[#This Row],[Emissionsfaktor MB '[in t CO2e/Einheit'] Scope 3]]*VLOOKUP(Scope2TabelleStromEingabe[[#This Row],[Datenqulität
(Dropdown)]],Datenqualität[], 2,FALSE),"")</f>
        <v/>
      </c>
      <c r="M46" s="413" t="str">
        <f>IFERROR(Scope2TabelleStromEingabe[[#This Row],[Menge]]*$B$231*VLOOKUP(Scope2TabelleStromEingabe[[#This Row],[Datenqulität
(Dropdown)]],Datenqualität[], 2,FALSE),"")</f>
        <v/>
      </c>
      <c r="N46" s="413" t="str">
        <f>IFERROR(Scope2TabelleStromEingabe[[#This Row],[Menge]]*$C$231*VLOOKUP(Scope2TabelleStromEingabe[[#This Row],[Datenqulität
(Dropdown)]],Datenqualität[], 2,FALSE),"")</f>
        <v/>
      </c>
    </row>
    <row r="47" spans="1:14" ht="14.1" customHeight="1">
      <c r="A47" s="203"/>
      <c r="B47" s="204"/>
      <c r="C47" s="16"/>
      <c r="D47" s="360"/>
      <c r="E47" s="316" t="str">
        <f>IFERROR(VLOOKUP(Scope2TabelleStromEingabe[[#This Row],[Emissionsquelle
(Dropdown)]],Emissionsfaktoren!$B:$G,2,FALSE),"")</f>
        <v/>
      </c>
      <c r="F47" s="16"/>
      <c r="G47" s="16"/>
      <c r="H47" s="16"/>
      <c r="I47" s="407" t="str">
        <f>IFERROR(VLOOKUP(Scope2TabelleStromEingabe[[#This Row],[Emissionsquelle
(Dropdown)]],Emissionsfaktoren!$B:$G,4,FALSE),"")</f>
        <v/>
      </c>
      <c r="J47" s="408" t="str">
        <f>IFERROR(Scope2TabelleStromEingabe[[#This Row],[Menge]]*Scope2TabelleStromEingabe[[#This Row],[Emissionsfaktor MB '[in t CO2e/Einheit'] Scope 2]]*VLOOKUP(Scope2TabelleStromEingabe[[#This Row],[Datenqulität
(Dropdown)]],Datenqualität[], 2,FALSE),"")</f>
        <v/>
      </c>
      <c r="K47" s="309" t="str">
        <f>IFERROR(VLOOKUP(Scope2TabelleStromEingabe[[#This Row],[Emissionsquelle
(Dropdown)]],Emissionsfaktoren!$B:$G,5,FALSE),"")</f>
        <v/>
      </c>
      <c r="L47" s="408" t="str">
        <f>IFERROR(Scope2TabelleStromEingabe[[#This Row],[Menge]]*Scope2TabelleStromEingabe[[#This Row],[Emissionsfaktor MB '[in t CO2e/Einheit'] Scope 3]]*VLOOKUP(Scope2TabelleStromEingabe[[#This Row],[Datenqulität
(Dropdown)]],Datenqualität[], 2,FALSE),"")</f>
        <v/>
      </c>
      <c r="M47" s="413" t="str">
        <f>IFERROR(Scope2TabelleStromEingabe[[#This Row],[Menge]]*$B$231*VLOOKUP(Scope2TabelleStromEingabe[[#This Row],[Datenqulität
(Dropdown)]],Datenqualität[], 2,FALSE),"")</f>
        <v/>
      </c>
      <c r="N47" s="413" t="str">
        <f>IFERROR(Scope2TabelleStromEingabe[[#This Row],[Menge]]*$C$231*VLOOKUP(Scope2TabelleStromEingabe[[#This Row],[Datenqulität
(Dropdown)]],Datenqualität[], 2,FALSE),"")</f>
        <v/>
      </c>
    </row>
    <row r="48" spans="1:14" ht="14.1" customHeight="1">
      <c r="A48" s="203"/>
      <c r="B48" s="204"/>
      <c r="C48" s="16"/>
      <c r="D48" s="360"/>
      <c r="E48" s="316" t="str">
        <f>IFERROR(VLOOKUP(Scope2TabelleStromEingabe[[#This Row],[Emissionsquelle
(Dropdown)]],Emissionsfaktoren!$B:$G,2,FALSE),"")</f>
        <v/>
      </c>
      <c r="F48" s="16"/>
      <c r="G48" s="16"/>
      <c r="H48" s="16"/>
      <c r="I48" s="407" t="str">
        <f>IFERROR(VLOOKUP(Scope2TabelleStromEingabe[[#This Row],[Emissionsquelle
(Dropdown)]],Emissionsfaktoren!$B:$G,4,FALSE),"")</f>
        <v/>
      </c>
      <c r="J48" s="408" t="str">
        <f>IFERROR(Scope2TabelleStromEingabe[[#This Row],[Menge]]*Scope2TabelleStromEingabe[[#This Row],[Emissionsfaktor MB '[in t CO2e/Einheit'] Scope 2]]*VLOOKUP(Scope2TabelleStromEingabe[[#This Row],[Datenqulität
(Dropdown)]],Datenqualität[], 2,FALSE),"")</f>
        <v/>
      </c>
      <c r="K48" s="309" t="str">
        <f>IFERROR(VLOOKUP(Scope2TabelleStromEingabe[[#This Row],[Emissionsquelle
(Dropdown)]],Emissionsfaktoren!$B:$G,5,FALSE),"")</f>
        <v/>
      </c>
      <c r="L48" s="408" t="str">
        <f>IFERROR(Scope2TabelleStromEingabe[[#This Row],[Menge]]*Scope2TabelleStromEingabe[[#This Row],[Emissionsfaktor MB '[in t CO2e/Einheit'] Scope 3]]*VLOOKUP(Scope2TabelleStromEingabe[[#This Row],[Datenqulität
(Dropdown)]],Datenqualität[], 2,FALSE),"")</f>
        <v/>
      </c>
      <c r="M48" s="413" t="str">
        <f>IFERROR(Scope2TabelleStromEingabe[[#This Row],[Menge]]*$B$231*VLOOKUP(Scope2TabelleStromEingabe[[#This Row],[Datenqulität
(Dropdown)]],Datenqualität[], 2,FALSE),"")</f>
        <v/>
      </c>
      <c r="N48" s="413" t="str">
        <f>IFERROR(Scope2TabelleStromEingabe[[#This Row],[Menge]]*$C$231*VLOOKUP(Scope2TabelleStromEingabe[[#This Row],[Datenqulität
(Dropdown)]],Datenqualität[], 2,FALSE),"")</f>
        <v/>
      </c>
    </row>
    <row r="49" spans="1:14" ht="14.1" customHeight="1">
      <c r="A49" s="203"/>
      <c r="B49" s="204"/>
      <c r="C49" s="16"/>
      <c r="D49" s="360"/>
      <c r="E49" s="316" t="str">
        <f>IFERROR(VLOOKUP(Scope2TabelleStromEingabe[[#This Row],[Emissionsquelle
(Dropdown)]],Emissionsfaktoren!$B:$G,2,FALSE),"")</f>
        <v/>
      </c>
      <c r="F49" s="16"/>
      <c r="G49" s="16"/>
      <c r="H49" s="16"/>
      <c r="I49" s="407" t="str">
        <f>IFERROR(VLOOKUP(Scope2TabelleStromEingabe[[#This Row],[Emissionsquelle
(Dropdown)]],Emissionsfaktoren!$B:$G,4,FALSE),"")</f>
        <v/>
      </c>
      <c r="J49" s="408" t="str">
        <f>IFERROR(Scope2TabelleStromEingabe[[#This Row],[Menge]]*Scope2TabelleStromEingabe[[#This Row],[Emissionsfaktor MB '[in t CO2e/Einheit'] Scope 2]]*VLOOKUP(Scope2TabelleStromEingabe[[#This Row],[Datenqulität
(Dropdown)]],Datenqualität[], 2,FALSE),"")</f>
        <v/>
      </c>
      <c r="K49" s="309" t="str">
        <f>IFERROR(VLOOKUP(Scope2TabelleStromEingabe[[#This Row],[Emissionsquelle
(Dropdown)]],Emissionsfaktoren!$B:$G,5,FALSE),"")</f>
        <v/>
      </c>
      <c r="L49" s="408" t="str">
        <f>IFERROR(Scope2TabelleStromEingabe[[#This Row],[Menge]]*Scope2TabelleStromEingabe[[#This Row],[Emissionsfaktor MB '[in t CO2e/Einheit'] Scope 3]]*VLOOKUP(Scope2TabelleStromEingabe[[#This Row],[Datenqulität
(Dropdown)]],Datenqualität[], 2,FALSE),"")</f>
        <v/>
      </c>
      <c r="M49" s="413" t="str">
        <f>IFERROR(Scope2TabelleStromEingabe[[#This Row],[Menge]]*$B$231*VLOOKUP(Scope2TabelleStromEingabe[[#This Row],[Datenqulität
(Dropdown)]],Datenqualität[], 2,FALSE),"")</f>
        <v/>
      </c>
      <c r="N49" s="413" t="str">
        <f>IFERROR(Scope2TabelleStromEingabe[[#This Row],[Menge]]*$C$231*VLOOKUP(Scope2TabelleStromEingabe[[#This Row],[Datenqulität
(Dropdown)]],Datenqualität[], 2,FALSE),"")</f>
        <v/>
      </c>
    </row>
    <row r="50" spans="1:14" ht="14.1" customHeight="1">
      <c r="A50" s="203"/>
      <c r="B50" s="204"/>
      <c r="C50" s="16"/>
      <c r="D50" s="360"/>
      <c r="E50" s="316" t="str">
        <f>IFERROR(VLOOKUP(Scope2TabelleStromEingabe[[#This Row],[Emissionsquelle
(Dropdown)]],Emissionsfaktoren!$B:$G,2,FALSE),"")</f>
        <v/>
      </c>
      <c r="F50" s="16"/>
      <c r="G50" s="16"/>
      <c r="H50" s="16"/>
      <c r="I50" s="407" t="str">
        <f>IFERROR(VLOOKUP(Scope2TabelleStromEingabe[[#This Row],[Emissionsquelle
(Dropdown)]],Emissionsfaktoren!$B:$G,4,FALSE),"")</f>
        <v/>
      </c>
      <c r="J50" s="408" t="str">
        <f>IFERROR(Scope2TabelleStromEingabe[[#This Row],[Menge]]*Scope2TabelleStromEingabe[[#This Row],[Emissionsfaktor MB '[in t CO2e/Einheit'] Scope 2]]*VLOOKUP(Scope2TabelleStromEingabe[[#This Row],[Datenqulität
(Dropdown)]],Datenqualität[], 2,FALSE),"")</f>
        <v/>
      </c>
      <c r="K50" s="309" t="str">
        <f>IFERROR(VLOOKUP(Scope2TabelleStromEingabe[[#This Row],[Emissionsquelle
(Dropdown)]],Emissionsfaktoren!$B:$G,5,FALSE),"")</f>
        <v/>
      </c>
      <c r="L50" s="408" t="str">
        <f>IFERROR(Scope2TabelleStromEingabe[[#This Row],[Menge]]*Scope2TabelleStromEingabe[[#This Row],[Emissionsfaktor MB '[in t CO2e/Einheit'] Scope 3]]*VLOOKUP(Scope2TabelleStromEingabe[[#This Row],[Datenqulität
(Dropdown)]],Datenqualität[], 2,FALSE),"")</f>
        <v/>
      </c>
      <c r="M50" s="413" t="str">
        <f>IFERROR(Scope2TabelleStromEingabe[[#This Row],[Menge]]*$B$231*VLOOKUP(Scope2TabelleStromEingabe[[#This Row],[Datenqulität
(Dropdown)]],Datenqualität[], 2,FALSE),"")</f>
        <v/>
      </c>
      <c r="N50" s="413" t="str">
        <f>IFERROR(Scope2TabelleStromEingabe[[#This Row],[Menge]]*$C$231*VLOOKUP(Scope2TabelleStromEingabe[[#This Row],[Datenqulität
(Dropdown)]],Datenqualität[], 2,FALSE),"")</f>
        <v/>
      </c>
    </row>
    <row r="51" spans="1:14" ht="14.1" customHeight="1">
      <c r="A51" s="203"/>
      <c r="B51" s="204"/>
      <c r="C51" s="16"/>
      <c r="D51" s="360"/>
      <c r="E51" s="316" t="str">
        <f>IFERROR(VLOOKUP(Scope2TabelleStromEingabe[[#This Row],[Emissionsquelle
(Dropdown)]],Emissionsfaktoren!$B:$G,2,FALSE),"")</f>
        <v/>
      </c>
      <c r="F51" s="16"/>
      <c r="G51" s="16"/>
      <c r="H51" s="16"/>
      <c r="I51" s="407" t="str">
        <f>IFERROR(VLOOKUP(Scope2TabelleStromEingabe[[#This Row],[Emissionsquelle
(Dropdown)]],Emissionsfaktoren!$B:$G,4,FALSE),"")</f>
        <v/>
      </c>
      <c r="J51" s="408" t="str">
        <f>IFERROR(Scope2TabelleStromEingabe[[#This Row],[Menge]]*Scope2TabelleStromEingabe[[#This Row],[Emissionsfaktor MB '[in t CO2e/Einheit'] Scope 2]]*VLOOKUP(Scope2TabelleStromEingabe[[#This Row],[Datenqulität
(Dropdown)]],Datenqualität[], 2,FALSE),"")</f>
        <v/>
      </c>
      <c r="K51" s="309" t="str">
        <f>IFERROR(VLOOKUP(Scope2TabelleStromEingabe[[#This Row],[Emissionsquelle
(Dropdown)]],Emissionsfaktoren!$B:$G,5,FALSE),"")</f>
        <v/>
      </c>
      <c r="L51" s="408" t="str">
        <f>IFERROR(Scope2TabelleStromEingabe[[#This Row],[Menge]]*Scope2TabelleStromEingabe[[#This Row],[Emissionsfaktor MB '[in t CO2e/Einheit'] Scope 3]]*VLOOKUP(Scope2TabelleStromEingabe[[#This Row],[Datenqulität
(Dropdown)]],Datenqualität[], 2,FALSE),"")</f>
        <v/>
      </c>
      <c r="M51" s="413" t="str">
        <f>IFERROR(Scope2TabelleStromEingabe[[#This Row],[Menge]]*$B$231*VLOOKUP(Scope2TabelleStromEingabe[[#This Row],[Datenqulität
(Dropdown)]],Datenqualität[], 2,FALSE),"")</f>
        <v/>
      </c>
      <c r="N51" s="413" t="str">
        <f>IFERROR(Scope2TabelleStromEingabe[[#This Row],[Menge]]*$C$231*VLOOKUP(Scope2TabelleStromEingabe[[#This Row],[Datenqulität
(Dropdown)]],Datenqualität[], 2,FALSE),"")</f>
        <v/>
      </c>
    </row>
    <row r="52" spans="1:14" ht="14.1" customHeight="1">
      <c r="A52" s="203"/>
      <c r="B52" s="204"/>
      <c r="C52" s="16"/>
      <c r="D52" s="360"/>
      <c r="E52" s="316" t="str">
        <f>IFERROR(VLOOKUP(Scope2TabelleStromEingabe[[#This Row],[Emissionsquelle
(Dropdown)]],Emissionsfaktoren!$B:$G,2,FALSE),"")</f>
        <v/>
      </c>
      <c r="F52" s="16"/>
      <c r="G52" s="16"/>
      <c r="H52" s="16"/>
      <c r="I52" s="407" t="str">
        <f>IFERROR(VLOOKUP(Scope2TabelleStromEingabe[[#This Row],[Emissionsquelle
(Dropdown)]],Emissionsfaktoren!$B:$G,4,FALSE),"")</f>
        <v/>
      </c>
      <c r="J52" s="408" t="str">
        <f>IFERROR(Scope2TabelleStromEingabe[[#This Row],[Menge]]*Scope2TabelleStromEingabe[[#This Row],[Emissionsfaktor MB '[in t CO2e/Einheit'] Scope 2]]*VLOOKUP(Scope2TabelleStromEingabe[[#This Row],[Datenqulität
(Dropdown)]],Datenqualität[], 2,FALSE),"")</f>
        <v/>
      </c>
      <c r="K52" s="309" t="str">
        <f>IFERROR(VLOOKUP(Scope2TabelleStromEingabe[[#This Row],[Emissionsquelle
(Dropdown)]],Emissionsfaktoren!$B:$G,5,FALSE),"")</f>
        <v/>
      </c>
      <c r="L52" s="408" t="str">
        <f>IFERROR(Scope2TabelleStromEingabe[[#This Row],[Menge]]*Scope2TabelleStromEingabe[[#This Row],[Emissionsfaktor MB '[in t CO2e/Einheit'] Scope 3]]*VLOOKUP(Scope2TabelleStromEingabe[[#This Row],[Datenqulität
(Dropdown)]],Datenqualität[], 2,FALSE),"")</f>
        <v/>
      </c>
      <c r="M52" s="413" t="str">
        <f>IFERROR(Scope2TabelleStromEingabe[[#This Row],[Menge]]*$B$231*VLOOKUP(Scope2TabelleStromEingabe[[#This Row],[Datenqulität
(Dropdown)]],Datenqualität[], 2,FALSE),"")</f>
        <v/>
      </c>
      <c r="N52" s="413" t="str">
        <f>IFERROR(Scope2TabelleStromEingabe[[#This Row],[Menge]]*$C$231*VLOOKUP(Scope2TabelleStromEingabe[[#This Row],[Datenqulität
(Dropdown)]],Datenqualität[], 2,FALSE),"")</f>
        <v/>
      </c>
    </row>
    <row r="53" spans="1:14" ht="14.1" customHeight="1">
      <c r="A53" s="203"/>
      <c r="B53" s="204"/>
      <c r="C53" s="16"/>
      <c r="D53" s="360"/>
      <c r="E53" s="316" t="str">
        <f>IFERROR(VLOOKUP(Scope2TabelleStromEingabe[[#This Row],[Emissionsquelle
(Dropdown)]],Emissionsfaktoren!$B:$G,2,FALSE),"")</f>
        <v/>
      </c>
      <c r="F53" s="16"/>
      <c r="G53" s="16"/>
      <c r="H53" s="16"/>
      <c r="I53" s="407" t="str">
        <f>IFERROR(VLOOKUP(Scope2TabelleStromEingabe[[#This Row],[Emissionsquelle
(Dropdown)]],Emissionsfaktoren!$B:$G,4,FALSE),"")</f>
        <v/>
      </c>
      <c r="J53" s="408" t="str">
        <f>IFERROR(Scope2TabelleStromEingabe[[#This Row],[Menge]]*Scope2TabelleStromEingabe[[#This Row],[Emissionsfaktor MB '[in t CO2e/Einheit'] Scope 2]]*VLOOKUP(Scope2TabelleStromEingabe[[#This Row],[Datenqulität
(Dropdown)]],Datenqualität[], 2,FALSE),"")</f>
        <v/>
      </c>
      <c r="K53" s="309" t="str">
        <f>IFERROR(VLOOKUP(Scope2TabelleStromEingabe[[#This Row],[Emissionsquelle
(Dropdown)]],Emissionsfaktoren!$B:$G,5,FALSE),"")</f>
        <v/>
      </c>
      <c r="L53" s="408" t="str">
        <f>IFERROR(Scope2TabelleStromEingabe[[#This Row],[Menge]]*Scope2TabelleStromEingabe[[#This Row],[Emissionsfaktor MB '[in t CO2e/Einheit'] Scope 3]]*VLOOKUP(Scope2TabelleStromEingabe[[#This Row],[Datenqulität
(Dropdown)]],Datenqualität[], 2,FALSE),"")</f>
        <v/>
      </c>
      <c r="M53" s="413" t="str">
        <f>IFERROR(Scope2TabelleStromEingabe[[#This Row],[Menge]]*$B$231*VLOOKUP(Scope2TabelleStromEingabe[[#This Row],[Datenqulität
(Dropdown)]],Datenqualität[], 2,FALSE),"")</f>
        <v/>
      </c>
      <c r="N53" s="413" t="str">
        <f>IFERROR(Scope2TabelleStromEingabe[[#This Row],[Menge]]*$C$231*VLOOKUP(Scope2TabelleStromEingabe[[#This Row],[Datenqulität
(Dropdown)]],Datenqualität[], 2,FALSE),"")</f>
        <v/>
      </c>
    </row>
    <row r="54" spans="1:14" ht="14.1" customHeight="1">
      <c r="A54" s="203"/>
      <c r="B54" s="204"/>
      <c r="C54" s="16"/>
      <c r="D54" s="360"/>
      <c r="E54" s="316" t="str">
        <f>IFERROR(VLOOKUP(Scope2TabelleStromEingabe[[#This Row],[Emissionsquelle
(Dropdown)]],Emissionsfaktoren!$B:$G,2,FALSE),"")</f>
        <v/>
      </c>
      <c r="F54" s="16"/>
      <c r="G54" s="16"/>
      <c r="H54" s="16"/>
      <c r="I54" s="407" t="str">
        <f>IFERROR(VLOOKUP(Scope2TabelleStromEingabe[[#This Row],[Emissionsquelle
(Dropdown)]],Emissionsfaktoren!$B:$G,4,FALSE),"")</f>
        <v/>
      </c>
      <c r="J54" s="408" t="str">
        <f>IFERROR(Scope2TabelleStromEingabe[[#This Row],[Menge]]*Scope2TabelleStromEingabe[[#This Row],[Emissionsfaktor MB '[in t CO2e/Einheit'] Scope 2]]*VLOOKUP(Scope2TabelleStromEingabe[[#This Row],[Datenqulität
(Dropdown)]],Datenqualität[], 2,FALSE),"")</f>
        <v/>
      </c>
      <c r="K54" s="309" t="str">
        <f>IFERROR(VLOOKUP(Scope2TabelleStromEingabe[[#This Row],[Emissionsquelle
(Dropdown)]],Emissionsfaktoren!$B:$G,5,FALSE),"")</f>
        <v/>
      </c>
      <c r="L54" s="408" t="str">
        <f>IFERROR(Scope2TabelleStromEingabe[[#This Row],[Menge]]*Scope2TabelleStromEingabe[[#This Row],[Emissionsfaktor MB '[in t CO2e/Einheit'] Scope 3]]*VLOOKUP(Scope2TabelleStromEingabe[[#This Row],[Datenqulität
(Dropdown)]],Datenqualität[], 2,FALSE),"")</f>
        <v/>
      </c>
      <c r="M54" s="413" t="str">
        <f>IFERROR(Scope2TabelleStromEingabe[[#This Row],[Menge]]*$B$231*VLOOKUP(Scope2TabelleStromEingabe[[#This Row],[Datenqulität
(Dropdown)]],Datenqualität[], 2,FALSE),"")</f>
        <v/>
      </c>
      <c r="N54" s="413" t="str">
        <f>IFERROR(Scope2TabelleStromEingabe[[#This Row],[Menge]]*$C$231*VLOOKUP(Scope2TabelleStromEingabe[[#This Row],[Datenqulität
(Dropdown)]],Datenqualität[], 2,FALSE),"")</f>
        <v/>
      </c>
    </row>
    <row r="55" spans="1:14" ht="14.1" customHeight="1">
      <c r="A55" s="203"/>
      <c r="B55" s="204"/>
      <c r="C55" s="16"/>
      <c r="D55" s="360"/>
      <c r="E55" s="316" t="str">
        <f>IFERROR(VLOOKUP(Scope2TabelleStromEingabe[[#This Row],[Emissionsquelle
(Dropdown)]],Emissionsfaktoren!$B:$G,2,FALSE),"")</f>
        <v/>
      </c>
      <c r="F55" s="16"/>
      <c r="G55" s="16"/>
      <c r="H55" s="16"/>
      <c r="I55" s="407" t="str">
        <f>IFERROR(VLOOKUP(Scope2TabelleStromEingabe[[#This Row],[Emissionsquelle
(Dropdown)]],Emissionsfaktoren!$B:$G,4,FALSE),"")</f>
        <v/>
      </c>
      <c r="J55" s="408" t="str">
        <f>IFERROR(Scope2TabelleStromEingabe[[#This Row],[Menge]]*Scope2TabelleStromEingabe[[#This Row],[Emissionsfaktor MB '[in t CO2e/Einheit'] Scope 2]]*VLOOKUP(Scope2TabelleStromEingabe[[#This Row],[Datenqulität
(Dropdown)]],Datenqualität[], 2,FALSE),"")</f>
        <v/>
      </c>
      <c r="K55" s="309" t="str">
        <f>IFERROR(VLOOKUP(Scope2TabelleStromEingabe[[#This Row],[Emissionsquelle
(Dropdown)]],Emissionsfaktoren!$B:$G,5,FALSE),"")</f>
        <v/>
      </c>
      <c r="L55" s="408" t="str">
        <f>IFERROR(Scope2TabelleStromEingabe[[#This Row],[Menge]]*Scope2TabelleStromEingabe[[#This Row],[Emissionsfaktor MB '[in t CO2e/Einheit'] Scope 3]]*VLOOKUP(Scope2TabelleStromEingabe[[#This Row],[Datenqulität
(Dropdown)]],Datenqualität[], 2,FALSE),"")</f>
        <v/>
      </c>
      <c r="M55" s="413" t="str">
        <f>IFERROR(Scope2TabelleStromEingabe[[#This Row],[Menge]]*$B$231*VLOOKUP(Scope2TabelleStromEingabe[[#This Row],[Datenqulität
(Dropdown)]],Datenqualität[], 2,FALSE),"")</f>
        <v/>
      </c>
      <c r="N55" s="413" t="str">
        <f>IFERROR(Scope2TabelleStromEingabe[[#This Row],[Menge]]*$C$231*VLOOKUP(Scope2TabelleStromEingabe[[#This Row],[Datenqulität
(Dropdown)]],Datenqualität[], 2,FALSE),"")</f>
        <v/>
      </c>
    </row>
    <row r="56" spans="1:14" ht="14.1" customHeight="1">
      <c r="A56" s="203"/>
      <c r="B56" s="204"/>
      <c r="C56" s="16"/>
      <c r="D56" s="360"/>
      <c r="E56" s="316" t="str">
        <f>IFERROR(VLOOKUP(Scope2TabelleStromEingabe[[#This Row],[Emissionsquelle
(Dropdown)]],Emissionsfaktoren!$B:$G,2,FALSE),"")</f>
        <v/>
      </c>
      <c r="F56" s="16"/>
      <c r="G56" s="16"/>
      <c r="H56" s="16"/>
      <c r="I56" s="407" t="str">
        <f>IFERROR(VLOOKUP(Scope2TabelleStromEingabe[[#This Row],[Emissionsquelle
(Dropdown)]],Emissionsfaktoren!$B:$G,4,FALSE),"")</f>
        <v/>
      </c>
      <c r="J56" s="408" t="str">
        <f>IFERROR(Scope2TabelleStromEingabe[[#This Row],[Menge]]*Scope2TabelleStromEingabe[[#This Row],[Emissionsfaktor MB '[in t CO2e/Einheit'] Scope 2]]*VLOOKUP(Scope2TabelleStromEingabe[[#This Row],[Datenqulität
(Dropdown)]],Datenqualität[], 2,FALSE),"")</f>
        <v/>
      </c>
      <c r="K56" s="309" t="str">
        <f>IFERROR(VLOOKUP(Scope2TabelleStromEingabe[[#This Row],[Emissionsquelle
(Dropdown)]],Emissionsfaktoren!$B:$G,5,FALSE),"")</f>
        <v/>
      </c>
      <c r="L56" s="408" t="str">
        <f>IFERROR(Scope2TabelleStromEingabe[[#This Row],[Menge]]*Scope2TabelleStromEingabe[[#This Row],[Emissionsfaktor MB '[in t CO2e/Einheit'] Scope 3]]*VLOOKUP(Scope2TabelleStromEingabe[[#This Row],[Datenqulität
(Dropdown)]],Datenqualität[], 2,FALSE),"")</f>
        <v/>
      </c>
      <c r="M56" s="413" t="str">
        <f>IFERROR(Scope2TabelleStromEingabe[[#This Row],[Menge]]*$B$231*VLOOKUP(Scope2TabelleStromEingabe[[#This Row],[Datenqulität
(Dropdown)]],Datenqualität[], 2,FALSE),"")</f>
        <v/>
      </c>
      <c r="N56" s="413" t="str">
        <f>IFERROR(Scope2TabelleStromEingabe[[#This Row],[Menge]]*$C$231*VLOOKUP(Scope2TabelleStromEingabe[[#This Row],[Datenqulität
(Dropdown)]],Datenqualität[], 2,FALSE),"")</f>
        <v/>
      </c>
    </row>
    <row r="57" spans="1:14" ht="14.1" customHeight="1">
      <c r="A57" s="203"/>
      <c r="B57" s="204"/>
      <c r="C57" s="16"/>
      <c r="D57" s="360"/>
      <c r="E57" s="316" t="str">
        <f>IFERROR(VLOOKUP(Scope2TabelleStromEingabe[[#This Row],[Emissionsquelle
(Dropdown)]],Emissionsfaktoren!$B:$G,2,FALSE),"")</f>
        <v/>
      </c>
      <c r="F57" s="16"/>
      <c r="G57" s="16"/>
      <c r="H57" s="16"/>
      <c r="I57" s="407" t="str">
        <f>IFERROR(VLOOKUP(Scope2TabelleStromEingabe[[#This Row],[Emissionsquelle
(Dropdown)]],Emissionsfaktoren!$B:$G,4,FALSE),"")</f>
        <v/>
      </c>
      <c r="J57" s="408" t="str">
        <f>IFERROR(Scope2TabelleStromEingabe[[#This Row],[Menge]]*Scope2TabelleStromEingabe[[#This Row],[Emissionsfaktor MB '[in t CO2e/Einheit'] Scope 2]]*VLOOKUP(Scope2TabelleStromEingabe[[#This Row],[Datenqulität
(Dropdown)]],Datenqualität[], 2,FALSE),"")</f>
        <v/>
      </c>
      <c r="K57" s="309" t="str">
        <f>IFERROR(VLOOKUP(Scope2TabelleStromEingabe[[#This Row],[Emissionsquelle
(Dropdown)]],Emissionsfaktoren!$B:$G,5,FALSE),"")</f>
        <v/>
      </c>
      <c r="L57" s="408" t="str">
        <f>IFERROR(Scope2TabelleStromEingabe[[#This Row],[Menge]]*Scope2TabelleStromEingabe[[#This Row],[Emissionsfaktor MB '[in t CO2e/Einheit'] Scope 3]]*VLOOKUP(Scope2TabelleStromEingabe[[#This Row],[Datenqulität
(Dropdown)]],Datenqualität[], 2,FALSE),"")</f>
        <v/>
      </c>
      <c r="M57" s="413" t="str">
        <f>IFERROR(Scope2TabelleStromEingabe[[#This Row],[Menge]]*$B$231*VLOOKUP(Scope2TabelleStromEingabe[[#This Row],[Datenqulität
(Dropdown)]],Datenqualität[], 2,FALSE),"")</f>
        <v/>
      </c>
      <c r="N57" s="413" t="str">
        <f>IFERROR(Scope2TabelleStromEingabe[[#This Row],[Menge]]*$C$231*VLOOKUP(Scope2TabelleStromEingabe[[#This Row],[Datenqulität
(Dropdown)]],Datenqualität[], 2,FALSE),"")</f>
        <v/>
      </c>
    </row>
    <row r="58" spans="1:14" ht="14.1" customHeight="1">
      <c r="A58" s="203"/>
      <c r="B58" s="204"/>
      <c r="C58" s="16"/>
      <c r="D58" s="360"/>
      <c r="E58" s="316" t="str">
        <f>IFERROR(VLOOKUP(Scope2TabelleStromEingabe[[#This Row],[Emissionsquelle
(Dropdown)]],Emissionsfaktoren!$B:$G,2,FALSE),"")</f>
        <v/>
      </c>
      <c r="F58" s="16"/>
      <c r="G58" s="16"/>
      <c r="H58" s="16"/>
      <c r="I58" s="407" t="str">
        <f>IFERROR(VLOOKUP(Scope2TabelleStromEingabe[[#This Row],[Emissionsquelle
(Dropdown)]],Emissionsfaktoren!$B:$G,4,FALSE),"")</f>
        <v/>
      </c>
      <c r="J58" s="408" t="str">
        <f>IFERROR(Scope2TabelleStromEingabe[[#This Row],[Menge]]*Scope2TabelleStromEingabe[[#This Row],[Emissionsfaktor MB '[in t CO2e/Einheit'] Scope 2]]*VLOOKUP(Scope2TabelleStromEingabe[[#This Row],[Datenqulität
(Dropdown)]],Datenqualität[], 2,FALSE),"")</f>
        <v/>
      </c>
      <c r="K58" s="309" t="str">
        <f>IFERROR(VLOOKUP(Scope2TabelleStromEingabe[[#This Row],[Emissionsquelle
(Dropdown)]],Emissionsfaktoren!$B:$G,5,FALSE),"")</f>
        <v/>
      </c>
      <c r="L58" s="408" t="str">
        <f>IFERROR(Scope2TabelleStromEingabe[[#This Row],[Menge]]*Scope2TabelleStromEingabe[[#This Row],[Emissionsfaktor MB '[in t CO2e/Einheit'] Scope 3]]*VLOOKUP(Scope2TabelleStromEingabe[[#This Row],[Datenqulität
(Dropdown)]],Datenqualität[], 2,FALSE),"")</f>
        <v/>
      </c>
      <c r="M58" s="413" t="str">
        <f>IFERROR(Scope2TabelleStromEingabe[[#This Row],[Menge]]*$B$231*VLOOKUP(Scope2TabelleStromEingabe[[#This Row],[Datenqulität
(Dropdown)]],Datenqualität[], 2,FALSE),"")</f>
        <v/>
      </c>
      <c r="N58" s="413" t="str">
        <f>IFERROR(Scope2TabelleStromEingabe[[#This Row],[Menge]]*$C$231*VLOOKUP(Scope2TabelleStromEingabe[[#This Row],[Datenqulität
(Dropdown)]],Datenqualität[], 2,FALSE),"")</f>
        <v/>
      </c>
    </row>
    <row r="59" spans="1:14" ht="14.1" customHeight="1">
      <c r="A59" s="203"/>
      <c r="B59" s="204"/>
      <c r="C59" s="16"/>
      <c r="D59" s="360"/>
      <c r="E59" s="316" t="str">
        <f>IFERROR(VLOOKUP(Scope2TabelleStromEingabe[[#This Row],[Emissionsquelle
(Dropdown)]],Emissionsfaktoren!$B:$G,2,FALSE),"")</f>
        <v/>
      </c>
      <c r="F59" s="16"/>
      <c r="G59" s="16"/>
      <c r="H59" s="16"/>
      <c r="I59" s="407" t="str">
        <f>IFERROR(VLOOKUP(Scope2TabelleStromEingabe[[#This Row],[Emissionsquelle
(Dropdown)]],Emissionsfaktoren!$B:$G,4,FALSE),"")</f>
        <v/>
      </c>
      <c r="J59" s="408" t="str">
        <f>IFERROR(Scope2TabelleStromEingabe[[#This Row],[Menge]]*Scope2TabelleStromEingabe[[#This Row],[Emissionsfaktor MB '[in t CO2e/Einheit'] Scope 2]]*VLOOKUP(Scope2TabelleStromEingabe[[#This Row],[Datenqulität
(Dropdown)]],Datenqualität[], 2,FALSE),"")</f>
        <v/>
      </c>
      <c r="K59" s="175" t="str">
        <f>IFERROR(VLOOKUP(Scope2TabelleStromEingabe[[#This Row],[Emissionsquelle
(Dropdown)]],Emissionsfaktoren!$B:$G,5,FALSE),"")</f>
        <v/>
      </c>
      <c r="L59" s="408" t="str">
        <f>IFERROR(Scope2TabelleStromEingabe[[#This Row],[Menge]]*Scope2TabelleStromEingabe[[#This Row],[Emissionsfaktor MB '[in t CO2e/Einheit'] Scope 3]]*VLOOKUP(Scope2TabelleStromEingabe[[#This Row],[Datenqulität
(Dropdown)]],Datenqualität[], 2,FALSE),"")</f>
        <v/>
      </c>
      <c r="M59" s="413" t="str">
        <f>IFERROR(Scope2TabelleStromEingabe[[#This Row],[Menge]]*$B$231*VLOOKUP(Scope2TabelleStromEingabe[[#This Row],[Datenqulität
(Dropdown)]],Datenqualität[], 2,FALSE),"")</f>
        <v/>
      </c>
      <c r="N59" s="413" t="str">
        <f>IFERROR(Scope2TabelleStromEingabe[[#This Row],[Menge]]*$C$231*VLOOKUP(Scope2TabelleStromEingabe[[#This Row],[Datenqulität
(Dropdown)]],Datenqualität[], 2,FALSE),"")</f>
        <v/>
      </c>
    </row>
    <row r="60" spans="1:14" ht="14.1" customHeight="1">
      <c r="A60" s="203"/>
      <c r="B60" s="196"/>
      <c r="C60" s="16"/>
      <c r="D60" s="360"/>
      <c r="E60" s="316" t="str">
        <f>IFERROR(VLOOKUP(Scope2TabelleStromEingabe[[#This Row],[Emissionsquelle
(Dropdown)]],Emissionsfaktoren!$B:$G,2,FALSE),"")</f>
        <v/>
      </c>
      <c r="F60" s="16"/>
      <c r="G60" s="16"/>
      <c r="H60" s="16"/>
      <c r="I60" s="407" t="str">
        <f>IFERROR(VLOOKUP(Scope2TabelleStromEingabe[[#This Row],[Emissionsquelle
(Dropdown)]],Emissionsfaktoren!$B:$G,4,FALSE),"")</f>
        <v/>
      </c>
      <c r="J60" s="408" t="str">
        <f>IFERROR(Scope2TabelleStromEingabe[[#This Row],[Menge]]*Scope2TabelleStromEingabe[[#This Row],[Emissionsfaktor MB '[in t CO2e/Einheit'] Scope 2]]*VLOOKUP(Scope2TabelleStromEingabe[[#This Row],[Datenqulität
(Dropdown)]],Datenqualität[], 2,FALSE),"")</f>
        <v/>
      </c>
      <c r="K60" s="175" t="str">
        <f>IFERROR(VLOOKUP(Scope2TabelleStromEingabe[[#This Row],[Emissionsquelle
(Dropdown)]],Emissionsfaktoren!$B:$G,5,FALSE),"")</f>
        <v/>
      </c>
      <c r="L60" s="408" t="str">
        <f>IFERROR(Scope2TabelleStromEingabe[[#This Row],[Menge]]*Scope2TabelleStromEingabe[[#This Row],[Emissionsfaktor MB '[in t CO2e/Einheit'] Scope 3]]*VLOOKUP(Scope2TabelleStromEingabe[[#This Row],[Datenqulität
(Dropdown)]],Datenqualität[], 2,FALSE),"")</f>
        <v/>
      </c>
      <c r="M60" s="413" t="str">
        <f>IFERROR(Scope2TabelleStromEingabe[[#This Row],[Menge]]*$B$231*VLOOKUP(Scope2TabelleStromEingabe[[#This Row],[Datenqulität
(Dropdown)]],Datenqualität[],2,FALSE),"")</f>
        <v/>
      </c>
      <c r="N60" s="413" t="str">
        <f>IFERROR(Scope2TabelleStromEingabe[[#This Row],[Menge]]*$C$231*VLOOKUP(Scope2TabelleStromEingabe[[#This Row],[Datenqulität
(Dropdown)]],Datenqualität[], 2,FALSE),"")</f>
        <v/>
      </c>
    </row>
    <row r="61" spans="1:14" ht="14.1" customHeight="1">
      <c r="A61" s="203"/>
      <c r="B61" s="196"/>
      <c r="C61" s="16"/>
      <c r="D61" s="360"/>
      <c r="E61" s="316" t="str">
        <f>IFERROR(VLOOKUP(Scope2TabelleStromEingabe[[#This Row],[Emissionsquelle
(Dropdown)]],Emissionsfaktoren!$B:$G,2,FALSE),"")</f>
        <v/>
      </c>
      <c r="F61" s="16"/>
      <c r="G61" s="16"/>
      <c r="H61" s="16"/>
      <c r="I61" s="407" t="str">
        <f>IFERROR(VLOOKUP(Scope2TabelleStromEingabe[[#This Row],[Emissionsquelle
(Dropdown)]],Emissionsfaktoren!$B:$G,4,FALSE),"")</f>
        <v/>
      </c>
      <c r="J61" s="408" t="str">
        <f>IFERROR(Scope2TabelleStromEingabe[[#This Row],[Menge]]*Scope2TabelleStromEingabe[[#This Row],[Emissionsfaktor MB '[in t CO2e/Einheit'] Scope 2]]*VLOOKUP(Scope2TabelleStromEingabe[[#This Row],[Datenqulität
(Dropdown)]],Datenqualität[], 2,FALSE),"")</f>
        <v/>
      </c>
      <c r="K61" s="175" t="str">
        <f>IFERROR(VLOOKUP(Scope2TabelleStromEingabe[[#This Row],[Emissionsquelle
(Dropdown)]],Emissionsfaktoren!$B:$G,5,FALSE),"")</f>
        <v/>
      </c>
      <c r="L61" s="408" t="str">
        <f>IFERROR(Scope2TabelleStromEingabe[[#This Row],[Menge]]*Scope2TabelleStromEingabe[[#This Row],[Emissionsfaktor MB '[in t CO2e/Einheit'] Scope 3]]*VLOOKUP(Scope2TabelleStromEingabe[[#This Row],[Datenqulität
(Dropdown)]],Datenqualität[], 2,FALSE),"")</f>
        <v/>
      </c>
      <c r="M61" s="413" t="str">
        <f>IFERROR(Scope2TabelleStromEingabe[[#This Row],[Menge]]*$B$231*VLOOKUP(Scope2TabelleStromEingabe[[#This Row],[Datenqulität
(Dropdown)]],Datenqualität[],2,FALSE),"")</f>
        <v/>
      </c>
      <c r="N61" s="413" t="str">
        <f>IFERROR(Scope2TabelleStromEingabe[[#This Row],[Menge]]*$C$231*VLOOKUP(Scope2TabelleStromEingabe[[#This Row],[Datenqulität
(Dropdown)]],Datenqualität[], 2,FALSE),"")</f>
        <v/>
      </c>
    </row>
    <row r="62" spans="1:14" ht="14.1" customHeight="1">
      <c r="A62" s="203"/>
      <c r="B62" s="196"/>
      <c r="C62" s="16"/>
      <c r="D62" s="360"/>
      <c r="E62" s="316" t="str">
        <f>IFERROR(VLOOKUP(Scope2TabelleStromEingabe[[#This Row],[Emissionsquelle
(Dropdown)]],Emissionsfaktoren!$B:$G,2,FALSE),"")</f>
        <v/>
      </c>
      <c r="F62" s="16"/>
      <c r="G62" s="16"/>
      <c r="H62" s="16"/>
      <c r="I62" s="407" t="str">
        <f>IFERROR(VLOOKUP(Scope2TabelleStromEingabe[[#This Row],[Emissionsquelle
(Dropdown)]],Emissionsfaktoren!$B:$G,4,FALSE),"")</f>
        <v/>
      </c>
      <c r="J62" s="408" t="str">
        <f>IFERROR(Scope2TabelleStromEingabe[[#This Row],[Menge]]*Scope2TabelleStromEingabe[[#This Row],[Emissionsfaktor MB '[in t CO2e/Einheit'] Scope 2]]*VLOOKUP(Scope2TabelleStromEingabe[[#This Row],[Datenqulität
(Dropdown)]],Datenqualität[], 2,FALSE),"")</f>
        <v/>
      </c>
      <c r="K62" s="175" t="str">
        <f>IFERROR(VLOOKUP(Scope2TabelleStromEingabe[[#This Row],[Emissionsquelle
(Dropdown)]],Emissionsfaktoren!$B:$G,5,FALSE),"")</f>
        <v/>
      </c>
      <c r="L62" s="408" t="str">
        <f>IFERROR(Scope2TabelleStromEingabe[[#This Row],[Menge]]*Scope2TabelleStromEingabe[[#This Row],[Emissionsfaktor MB '[in t CO2e/Einheit'] Scope 3]]*VLOOKUP(Scope2TabelleStromEingabe[[#This Row],[Datenqulität
(Dropdown)]],Datenqualität[], 2,FALSE),"")</f>
        <v/>
      </c>
      <c r="M62" s="413" t="str">
        <f>IFERROR(Scope2TabelleStromEingabe[[#This Row],[Menge]]*$B$231*VLOOKUP(Scope2TabelleStromEingabe[[#This Row],[Datenqulität
(Dropdown)]],Datenqualität[],2,FALSE),"")</f>
        <v/>
      </c>
      <c r="N62" s="413" t="str">
        <f>IFERROR(Scope2TabelleStromEingabe[[#This Row],[Menge]]*$C$231*VLOOKUP(Scope2TabelleStromEingabe[[#This Row],[Datenqulität
(Dropdown)]],Datenqualität[], 2,FALSE),"")</f>
        <v/>
      </c>
    </row>
    <row r="63" spans="1:14" ht="14.1" customHeight="1">
      <c r="A63" s="203"/>
      <c r="B63" s="204"/>
      <c r="C63" s="16"/>
      <c r="D63" s="360"/>
      <c r="E63" s="316" t="str">
        <f>IFERROR(VLOOKUP(Scope2TabelleStromEingabe[[#This Row],[Emissionsquelle
(Dropdown)]],Emissionsfaktoren!$B:$G,2,FALSE),"")</f>
        <v/>
      </c>
      <c r="F63" s="16"/>
      <c r="G63" s="16"/>
      <c r="H63" s="16"/>
      <c r="I63" s="407" t="str">
        <f>IFERROR(VLOOKUP(Scope2TabelleStromEingabe[[#This Row],[Emissionsquelle
(Dropdown)]],Emissionsfaktoren!$B:$G,4,FALSE),"")</f>
        <v/>
      </c>
      <c r="J63" s="408" t="str">
        <f>IFERROR(Scope2TabelleStromEingabe[[#This Row],[Menge]]*Scope2TabelleStromEingabe[[#This Row],[Emissionsfaktor MB '[in t CO2e/Einheit'] Scope 2]]*VLOOKUP(Scope2TabelleStromEingabe[[#This Row],[Datenqulität
(Dropdown)]],Datenqualität[], 2,FALSE),"")</f>
        <v/>
      </c>
      <c r="K63" s="175" t="str">
        <f>IFERROR(VLOOKUP(Scope2TabelleStromEingabe[[#This Row],[Emissionsquelle
(Dropdown)]],Emissionsfaktoren!$B:$G,5,FALSE),"")</f>
        <v/>
      </c>
      <c r="L63" s="408" t="str">
        <f>IFERROR(Scope2TabelleStromEingabe[[#This Row],[Menge]]*Scope2TabelleStromEingabe[[#This Row],[Emissionsfaktor MB '[in t CO2e/Einheit'] Scope 3]]*VLOOKUP(Scope2TabelleStromEingabe[[#This Row],[Datenqulität
(Dropdown)]],Datenqualität[], 2,FALSE),"")</f>
        <v/>
      </c>
      <c r="M63" s="413" t="str">
        <f>IFERROR(Scope2TabelleStromEingabe[[#This Row],[Menge]]*$B$231*VLOOKUP(Scope2TabelleStromEingabe[[#This Row],[Datenqulität
(Dropdown)]],Datenqualität[],2,FALSE),"")</f>
        <v/>
      </c>
      <c r="N63" s="413" t="str">
        <f>IFERROR(Scope2TabelleStromEingabe[[#This Row],[Menge]]*$C$231*VLOOKUP(Scope2TabelleStromEingabe[[#This Row],[Datenqulität
(Dropdown)]],Datenqualität[], 2,FALSE),"")</f>
        <v/>
      </c>
    </row>
    <row r="64" spans="1:14" ht="14.1" customHeight="1">
      <c r="A64" s="203"/>
      <c r="B64" s="204"/>
      <c r="C64" s="16"/>
      <c r="D64" s="360"/>
      <c r="E64" s="316" t="str">
        <f>IFERROR(VLOOKUP(Scope2TabelleStromEingabe[[#This Row],[Emissionsquelle
(Dropdown)]],Emissionsfaktoren!$B:$G,2,FALSE),"")</f>
        <v/>
      </c>
      <c r="F64" s="16"/>
      <c r="G64" s="16"/>
      <c r="H64" s="16"/>
      <c r="I64" s="407" t="str">
        <f>IFERROR(VLOOKUP(Scope2TabelleStromEingabe[[#This Row],[Emissionsquelle
(Dropdown)]],Emissionsfaktoren!$B:$G,4,FALSE),"")</f>
        <v/>
      </c>
      <c r="J64" s="408" t="str">
        <f>IFERROR(Scope2TabelleStromEingabe[[#This Row],[Menge]]*Scope2TabelleStromEingabe[[#This Row],[Emissionsfaktor MB '[in t CO2e/Einheit'] Scope 2]]*VLOOKUP(Scope2TabelleStromEingabe[[#This Row],[Datenqulität
(Dropdown)]],Datenqualität[], 2,FALSE),"")</f>
        <v/>
      </c>
      <c r="K64" s="175" t="str">
        <f>IFERROR(VLOOKUP(Scope2TabelleStromEingabe[[#This Row],[Emissionsquelle
(Dropdown)]],Emissionsfaktoren!$B:$G,5,FALSE),"")</f>
        <v/>
      </c>
      <c r="L64" s="408" t="str">
        <f>IFERROR(Scope2TabelleStromEingabe[[#This Row],[Menge]]*Scope2TabelleStromEingabe[[#This Row],[Emissionsfaktor MB '[in t CO2e/Einheit'] Scope 3]]*VLOOKUP(Scope2TabelleStromEingabe[[#This Row],[Datenqulität
(Dropdown)]],Datenqualität[], 2,FALSE),"")</f>
        <v/>
      </c>
      <c r="M64" s="413" t="str">
        <f>IFERROR(Scope2TabelleStromEingabe[[#This Row],[Menge]]*$B$231*VLOOKUP(Scope2TabelleStromEingabe[[#This Row],[Datenqulität
(Dropdown)]],Datenqualität[],2,FALSE),"")</f>
        <v/>
      </c>
      <c r="N64" s="413" t="str">
        <f>IFERROR(Scope2TabelleStromEingabe[[#This Row],[Menge]]*$C$231*VLOOKUP(Scope2TabelleStromEingabe[[#This Row],[Datenqulität
(Dropdown)]],Datenqualität[], 2,FALSE),"")</f>
        <v/>
      </c>
    </row>
    <row r="65" spans="1:14" ht="14.1" customHeight="1">
      <c r="A65" s="203"/>
      <c r="B65" s="204"/>
      <c r="C65" s="16"/>
      <c r="D65" s="360"/>
      <c r="E65" s="316" t="str">
        <f>IFERROR(VLOOKUP(Scope2TabelleStromEingabe[[#This Row],[Emissionsquelle
(Dropdown)]],Emissionsfaktoren!$B:$G,2,FALSE),"")</f>
        <v/>
      </c>
      <c r="F65" s="16"/>
      <c r="G65" s="16"/>
      <c r="H65" s="16"/>
      <c r="I65" s="407" t="str">
        <f>IFERROR(VLOOKUP(Scope2TabelleStromEingabe[[#This Row],[Emissionsquelle
(Dropdown)]],Emissionsfaktoren!$B:$G,4,FALSE),"")</f>
        <v/>
      </c>
      <c r="J65" s="408" t="str">
        <f>IFERROR(Scope2TabelleStromEingabe[[#This Row],[Menge]]*Scope2TabelleStromEingabe[[#This Row],[Emissionsfaktor MB '[in t CO2e/Einheit'] Scope 2]]*VLOOKUP(Scope2TabelleStromEingabe[[#This Row],[Datenqulität
(Dropdown)]],Datenqualität[], 2,FALSE),"")</f>
        <v/>
      </c>
      <c r="K65" s="175" t="str">
        <f>IFERROR(VLOOKUP(Scope2TabelleStromEingabe[[#This Row],[Emissionsquelle
(Dropdown)]],Emissionsfaktoren!$B:$G,5,FALSE),"")</f>
        <v/>
      </c>
      <c r="L65" s="408" t="str">
        <f>IFERROR(Scope2TabelleStromEingabe[[#This Row],[Menge]]*Scope2TabelleStromEingabe[[#This Row],[Emissionsfaktor MB '[in t CO2e/Einheit'] Scope 3]]*VLOOKUP(Scope2TabelleStromEingabe[[#This Row],[Datenqulität
(Dropdown)]],Datenqualität[], 2,FALSE),"")</f>
        <v/>
      </c>
      <c r="M65" s="413" t="str">
        <f>IFERROR(Scope2TabelleStromEingabe[[#This Row],[Menge]]*$B$231*VLOOKUP(Scope2TabelleStromEingabe[[#This Row],[Datenqulität
(Dropdown)]],Datenqualität[],2,FALSE),"")</f>
        <v/>
      </c>
      <c r="N65" s="413" t="str">
        <f>IFERROR(Scope2TabelleStromEingabe[[#This Row],[Menge]]*$C$231*VLOOKUP(Scope2TabelleStromEingabe[[#This Row],[Datenqulität
(Dropdown)]],Datenqualität[], 2,FALSE),"")</f>
        <v/>
      </c>
    </row>
    <row r="66" spans="1:14" ht="14.1" customHeight="1">
      <c r="A66" s="203"/>
      <c r="B66" s="204"/>
      <c r="C66" s="16"/>
      <c r="D66" s="360"/>
      <c r="E66" s="316" t="str">
        <f>IFERROR(VLOOKUP(Scope2TabelleStromEingabe[[#This Row],[Emissionsquelle
(Dropdown)]],Emissionsfaktoren!$B:$G,2,FALSE),"")</f>
        <v/>
      </c>
      <c r="F66" s="16"/>
      <c r="G66" s="16"/>
      <c r="H66" s="16"/>
      <c r="I66" s="407" t="str">
        <f>IFERROR(VLOOKUP(Scope2TabelleStromEingabe[[#This Row],[Emissionsquelle
(Dropdown)]],Emissionsfaktoren!$B:$G,4,FALSE),"")</f>
        <v/>
      </c>
      <c r="J66" s="408" t="str">
        <f>IFERROR(Scope2TabelleStromEingabe[[#This Row],[Menge]]*Scope2TabelleStromEingabe[[#This Row],[Emissionsfaktor MB '[in t CO2e/Einheit'] Scope 2]]*VLOOKUP(Scope2TabelleStromEingabe[[#This Row],[Datenqulität
(Dropdown)]],Datenqualität[], 2,FALSE),"")</f>
        <v/>
      </c>
      <c r="K66" s="175" t="str">
        <f>IFERROR(VLOOKUP(Scope2TabelleStromEingabe[[#This Row],[Emissionsquelle
(Dropdown)]],Emissionsfaktoren!$B:$G,5,FALSE),"")</f>
        <v/>
      </c>
      <c r="L66" s="408" t="str">
        <f>IFERROR(Scope2TabelleStromEingabe[[#This Row],[Menge]]*Scope2TabelleStromEingabe[[#This Row],[Emissionsfaktor MB '[in t CO2e/Einheit'] Scope 3]]*VLOOKUP(Scope2TabelleStromEingabe[[#This Row],[Datenqulität
(Dropdown)]],Datenqualität[], 2,FALSE),"")</f>
        <v/>
      </c>
      <c r="M66" s="413" t="str">
        <f>IFERROR(Scope2TabelleStromEingabe[[#This Row],[Menge]]*$B$231*VLOOKUP(Scope2TabelleStromEingabe[[#This Row],[Datenqulität
(Dropdown)]],Datenqualität[],2,FALSE),"")</f>
        <v/>
      </c>
      <c r="N66" s="413" t="str">
        <f>IFERROR(Scope2TabelleStromEingabe[[#This Row],[Menge]]*$C$231*VLOOKUP(Scope2TabelleStromEingabe[[#This Row],[Datenqulität
(Dropdown)]],Datenqualität[], 2,FALSE),"")</f>
        <v/>
      </c>
    </row>
    <row r="67" spans="1:14" ht="14.1" customHeight="1">
      <c r="A67" s="203"/>
      <c r="B67" s="204"/>
      <c r="C67" s="16"/>
      <c r="D67" s="360"/>
      <c r="E67" s="316" t="str">
        <f>IFERROR(VLOOKUP(Scope2TabelleStromEingabe[[#This Row],[Emissionsquelle
(Dropdown)]],Emissionsfaktoren!$B:$G,2,FALSE),"")</f>
        <v/>
      </c>
      <c r="F67" s="16"/>
      <c r="G67" s="16"/>
      <c r="H67" s="16"/>
      <c r="I67" s="407" t="str">
        <f>IFERROR(VLOOKUP(Scope2TabelleStromEingabe[[#This Row],[Emissionsquelle
(Dropdown)]],Emissionsfaktoren!$B:$G,4,FALSE),"")</f>
        <v/>
      </c>
      <c r="J67" s="408" t="str">
        <f>IFERROR(Scope2TabelleStromEingabe[[#This Row],[Menge]]*Scope2TabelleStromEingabe[[#This Row],[Emissionsfaktor MB '[in t CO2e/Einheit'] Scope 2]]*VLOOKUP(Scope2TabelleStromEingabe[[#This Row],[Datenqulität
(Dropdown)]],Datenqualität[], 2,FALSE),"")</f>
        <v/>
      </c>
      <c r="K67" s="175" t="str">
        <f>IFERROR(VLOOKUP(Scope2TabelleStromEingabe[[#This Row],[Emissionsquelle
(Dropdown)]],Emissionsfaktoren!$B:$G,5,FALSE),"")</f>
        <v/>
      </c>
      <c r="L67" s="408" t="str">
        <f>IFERROR(Scope2TabelleStromEingabe[[#This Row],[Menge]]*Scope2TabelleStromEingabe[[#This Row],[Emissionsfaktor MB '[in t CO2e/Einheit'] Scope 3]]*VLOOKUP(Scope2TabelleStromEingabe[[#This Row],[Datenqulität
(Dropdown)]],Datenqualität[], 2,FALSE),"")</f>
        <v/>
      </c>
      <c r="M67" s="413" t="str">
        <f>IFERROR(Scope2TabelleStromEingabe[[#This Row],[Menge]]*$B$231*VLOOKUP(Scope2TabelleStromEingabe[[#This Row],[Datenqulität
(Dropdown)]],Datenqualität[],2,FALSE),"")</f>
        <v/>
      </c>
      <c r="N67" s="413" t="str">
        <f>IFERROR(Scope2TabelleStromEingabe[[#This Row],[Menge]]*$C$231*VLOOKUP(Scope2TabelleStromEingabe[[#This Row],[Datenqulität
(Dropdown)]],Datenqualität[], 2,FALSE),"")</f>
        <v/>
      </c>
    </row>
    <row r="68" spans="1:14" ht="14.1" customHeight="1">
      <c r="A68" s="203"/>
      <c r="B68" s="204"/>
      <c r="C68" s="16"/>
      <c r="D68" s="360"/>
      <c r="E68" s="316" t="str">
        <f>IFERROR(VLOOKUP(Scope2TabelleStromEingabe[[#This Row],[Emissionsquelle
(Dropdown)]],Emissionsfaktoren!$B:$G,2,FALSE),"")</f>
        <v/>
      </c>
      <c r="F68" s="16"/>
      <c r="G68" s="16"/>
      <c r="H68" s="16"/>
      <c r="I68" s="407" t="str">
        <f>IFERROR(VLOOKUP(Scope2TabelleStromEingabe[[#This Row],[Emissionsquelle
(Dropdown)]],Emissionsfaktoren!$B:$G,4,FALSE),"")</f>
        <v/>
      </c>
      <c r="J68" s="408" t="str">
        <f>IFERROR(Scope2TabelleStromEingabe[[#This Row],[Menge]]*Scope2TabelleStromEingabe[[#This Row],[Emissionsfaktor MB '[in t CO2e/Einheit'] Scope 2]]*VLOOKUP(Scope2TabelleStromEingabe[[#This Row],[Datenqulität
(Dropdown)]],Datenqualität[], 2,FALSE),"")</f>
        <v/>
      </c>
      <c r="K68" s="175" t="str">
        <f>IFERROR(VLOOKUP(Scope2TabelleStromEingabe[[#This Row],[Emissionsquelle
(Dropdown)]],Emissionsfaktoren!$B:$G,5,FALSE),"")</f>
        <v/>
      </c>
      <c r="L68" s="408" t="str">
        <f>IFERROR(Scope2TabelleStromEingabe[[#This Row],[Menge]]*Scope2TabelleStromEingabe[[#This Row],[Emissionsfaktor MB '[in t CO2e/Einheit'] Scope 3]]*VLOOKUP(Scope2TabelleStromEingabe[[#This Row],[Datenqulität
(Dropdown)]],Datenqualität[], 2,FALSE),"")</f>
        <v/>
      </c>
      <c r="M68" s="413" t="str">
        <f>IFERROR(Scope2TabelleStromEingabe[[#This Row],[Menge]]*$B$231*VLOOKUP(Scope2TabelleStromEingabe[[#This Row],[Datenqulität
(Dropdown)]],Datenqualität[],2,FALSE),"")</f>
        <v/>
      </c>
      <c r="N68" s="413" t="str">
        <f>IFERROR(Scope2TabelleStromEingabe[[#This Row],[Menge]]*$C$231*VLOOKUP(Scope2TabelleStromEingabe[[#This Row],[Datenqulität
(Dropdown)]],Datenqualität[], 2,FALSE),"")</f>
        <v/>
      </c>
    </row>
    <row r="69" spans="1:14" ht="14.1" customHeight="1">
      <c r="A69" s="203"/>
      <c r="B69" s="204"/>
      <c r="C69" s="16"/>
      <c r="D69" s="360"/>
      <c r="E69" s="316" t="str">
        <f>IFERROR(VLOOKUP(Scope2TabelleStromEingabe[[#This Row],[Emissionsquelle
(Dropdown)]],Emissionsfaktoren!$B:$G,2,FALSE),"")</f>
        <v/>
      </c>
      <c r="F69" s="16"/>
      <c r="G69" s="16"/>
      <c r="H69" s="16"/>
      <c r="I69" s="407" t="str">
        <f>IFERROR(VLOOKUP(Scope2TabelleStromEingabe[[#This Row],[Emissionsquelle
(Dropdown)]],Emissionsfaktoren!$B:$G,4,FALSE),"")</f>
        <v/>
      </c>
      <c r="J69" s="408" t="str">
        <f>IFERROR(Scope2TabelleStromEingabe[[#This Row],[Menge]]*Scope2TabelleStromEingabe[[#This Row],[Emissionsfaktor MB '[in t CO2e/Einheit'] Scope 2]]*VLOOKUP(Scope2TabelleStromEingabe[[#This Row],[Datenqulität
(Dropdown)]],Datenqualität[], 2,FALSE),"")</f>
        <v/>
      </c>
      <c r="K69" s="175" t="str">
        <f>IFERROR(VLOOKUP(Scope2TabelleStromEingabe[[#This Row],[Emissionsquelle
(Dropdown)]],Emissionsfaktoren!$B:$G,5,FALSE),"")</f>
        <v/>
      </c>
      <c r="L69" s="408" t="str">
        <f>IFERROR(Scope2TabelleStromEingabe[[#This Row],[Menge]]*Scope2TabelleStromEingabe[[#This Row],[Emissionsfaktor MB '[in t CO2e/Einheit'] Scope 3]]*VLOOKUP(Scope2TabelleStromEingabe[[#This Row],[Datenqulität
(Dropdown)]],Datenqualität[], 2,FALSE),"")</f>
        <v/>
      </c>
      <c r="M69" s="413" t="str">
        <f>IFERROR(Scope2TabelleStromEingabe[[#This Row],[Menge]]*$B$231*VLOOKUP(Scope2TabelleStromEingabe[[#This Row],[Datenqulität
(Dropdown)]],Datenqualität[],2,FALSE),"")</f>
        <v/>
      </c>
      <c r="N69" s="413" t="str">
        <f>IFERROR(Scope2TabelleStromEingabe[[#This Row],[Menge]]*$C$231*VLOOKUP(Scope2TabelleStromEingabe[[#This Row],[Datenqulität
(Dropdown)]],Datenqualität[], 2,FALSE),"")</f>
        <v/>
      </c>
    </row>
    <row r="70" spans="1:14" ht="14.1" customHeight="1">
      <c r="A70" s="203"/>
      <c r="B70" s="204"/>
      <c r="C70" s="16"/>
      <c r="D70" s="360"/>
      <c r="E70" s="316" t="str">
        <f>IFERROR(VLOOKUP(Scope2TabelleStromEingabe[[#This Row],[Emissionsquelle
(Dropdown)]],Emissionsfaktoren!$B:$G,2,FALSE),"")</f>
        <v/>
      </c>
      <c r="F70" s="16"/>
      <c r="G70" s="16"/>
      <c r="H70" s="16"/>
      <c r="I70" s="407" t="str">
        <f>IFERROR(VLOOKUP(Scope2TabelleStromEingabe[[#This Row],[Emissionsquelle
(Dropdown)]],Emissionsfaktoren!$B:$G,4,FALSE),"")</f>
        <v/>
      </c>
      <c r="J70" s="408" t="str">
        <f>IFERROR(Scope2TabelleStromEingabe[[#This Row],[Menge]]*Scope2TabelleStromEingabe[[#This Row],[Emissionsfaktor MB '[in t CO2e/Einheit'] Scope 2]]*VLOOKUP(Scope2TabelleStromEingabe[[#This Row],[Datenqulität
(Dropdown)]],Datenqualität[], 2,FALSE),"")</f>
        <v/>
      </c>
      <c r="K70" s="175" t="str">
        <f>IFERROR(VLOOKUP(Scope2TabelleStromEingabe[[#This Row],[Emissionsquelle
(Dropdown)]],Emissionsfaktoren!$B:$G,5,FALSE),"")</f>
        <v/>
      </c>
      <c r="L70" s="408" t="str">
        <f>IFERROR(Scope2TabelleStromEingabe[[#This Row],[Menge]]*Scope2TabelleStromEingabe[[#This Row],[Emissionsfaktor MB '[in t CO2e/Einheit'] Scope 3]]*VLOOKUP(Scope2TabelleStromEingabe[[#This Row],[Datenqulität
(Dropdown)]],Datenqualität[], 2,FALSE),"")</f>
        <v/>
      </c>
      <c r="M70" s="413" t="str">
        <f>IFERROR(Scope2TabelleStromEingabe[[#This Row],[Menge]]*$B$231*VLOOKUP(Scope2TabelleStromEingabe[[#This Row],[Datenqulität
(Dropdown)]],Datenqualität[],2,FALSE),"")</f>
        <v/>
      </c>
      <c r="N70" s="413" t="str">
        <f>IFERROR(Scope2TabelleStromEingabe[[#This Row],[Menge]]*$C$231*VLOOKUP(Scope2TabelleStromEingabe[[#This Row],[Datenqulität
(Dropdown)]],Datenqualität[], 2,FALSE),"")</f>
        <v/>
      </c>
    </row>
    <row r="71" spans="1:14" ht="14.1" customHeight="1">
      <c r="A71" s="203"/>
      <c r="B71" s="204"/>
      <c r="C71" s="16"/>
      <c r="D71" s="360"/>
      <c r="E71" s="316" t="str">
        <f>IFERROR(VLOOKUP(Scope2TabelleStromEingabe[[#This Row],[Emissionsquelle
(Dropdown)]],Emissionsfaktoren!$B:$G,2,FALSE),"")</f>
        <v/>
      </c>
      <c r="F71" s="16"/>
      <c r="G71" s="16"/>
      <c r="H71" s="16"/>
      <c r="I71" s="407" t="str">
        <f>IFERROR(VLOOKUP(Scope2TabelleStromEingabe[[#This Row],[Emissionsquelle
(Dropdown)]],Emissionsfaktoren!$B:$G,4,FALSE),"")</f>
        <v/>
      </c>
      <c r="J71" s="408" t="str">
        <f>IFERROR(Scope2TabelleStromEingabe[[#This Row],[Menge]]*Scope2TabelleStromEingabe[[#This Row],[Emissionsfaktor MB '[in t CO2e/Einheit'] Scope 2]]*VLOOKUP(Scope2TabelleStromEingabe[[#This Row],[Datenqulität
(Dropdown)]],Datenqualität[], 2,FALSE),"")</f>
        <v/>
      </c>
      <c r="K71" s="175" t="str">
        <f>IFERROR(VLOOKUP(Scope2TabelleStromEingabe[[#This Row],[Emissionsquelle
(Dropdown)]],Emissionsfaktoren!$B:$G,5,FALSE),"")</f>
        <v/>
      </c>
      <c r="L71" s="408" t="str">
        <f>IFERROR(Scope2TabelleStromEingabe[[#This Row],[Menge]]*Scope2TabelleStromEingabe[[#This Row],[Emissionsfaktor MB '[in t CO2e/Einheit'] Scope 3]]*VLOOKUP(Scope2TabelleStromEingabe[[#This Row],[Datenqulität
(Dropdown)]],Datenqualität[], 2,FALSE),"")</f>
        <v/>
      </c>
      <c r="M71" s="413" t="str">
        <f>IFERROR(Scope2TabelleStromEingabe[[#This Row],[Menge]]*$B$231*VLOOKUP(Scope2TabelleStromEingabe[[#This Row],[Datenqulität
(Dropdown)]],Datenqualität[],2,FALSE),"")</f>
        <v/>
      </c>
      <c r="N71" s="413" t="str">
        <f>IFERROR(Scope2TabelleStromEingabe[[#This Row],[Menge]]*$C$231*VLOOKUP(Scope2TabelleStromEingabe[[#This Row],[Datenqulität
(Dropdown)]],Datenqualität[], 2,FALSE),"")</f>
        <v/>
      </c>
    </row>
    <row r="72" spans="1:14" ht="14.1" customHeight="1">
      <c r="A72" s="203"/>
      <c r="B72" s="204"/>
      <c r="C72" s="16"/>
      <c r="D72" s="360"/>
      <c r="E72" s="316" t="str">
        <f>IFERROR(VLOOKUP(Scope2TabelleStromEingabe[[#This Row],[Emissionsquelle
(Dropdown)]],Emissionsfaktoren!$B:$G,2,FALSE),"")</f>
        <v/>
      </c>
      <c r="F72" s="16"/>
      <c r="G72" s="16"/>
      <c r="H72" s="16"/>
      <c r="I72" s="407" t="str">
        <f>IFERROR(VLOOKUP(Scope2TabelleStromEingabe[[#This Row],[Emissionsquelle
(Dropdown)]],Emissionsfaktoren!$B:$G,4,FALSE),"")</f>
        <v/>
      </c>
      <c r="J72" s="408" t="str">
        <f>IFERROR(Scope2TabelleStromEingabe[[#This Row],[Menge]]*Scope2TabelleStromEingabe[[#This Row],[Emissionsfaktor MB '[in t CO2e/Einheit'] Scope 2]]*VLOOKUP(Scope2TabelleStromEingabe[[#This Row],[Datenqulität
(Dropdown)]],Datenqualität[], 2,FALSE),"")</f>
        <v/>
      </c>
      <c r="K72" s="175" t="str">
        <f>IFERROR(VLOOKUP(Scope2TabelleStromEingabe[[#This Row],[Emissionsquelle
(Dropdown)]],Emissionsfaktoren!$B:$G,5,FALSE),"")</f>
        <v/>
      </c>
      <c r="L72" s="408" t="str">
        <f>IFERROR(Scope2TabelleStromEingabe[[#This Row],[Menge]]*Scope2TabelleStromEingabe[[#This Row],[Emissionsfaktor MB '[in t CO2e/Einheit'] Scope 3]]*VLOOKUP(Scope2TabelleStromEingabe[[#This Row],[Datenqulität
(Dropdown)]],Datenqualität[], 2,FALSE),"")</f>
        <v/>
      </c>
      <c r="M72" s="413" t="str">
        <f>IFERROR(Scope2TabelleStromEingabe[[#This Row],[Menge]]*$B$231*VLOOKUP(Scope2TabelleStromEingabe[[#This Row],[Datenqulität
(Dropdown)]],Datenqualität[],2,FALSE),"")</f>
        <v/>
      </c>
      <c r="N72" s="413" t="str">
        <f>IFERROR(Scope2TabelleStromEingabe[[#This Row],[Menge]]*$C$231*VLOOKUP(Scope2TabelleStromEingabe[[#This Row],[Datenqulität
(Dropdown)]],Datenqualität[], 2,FALSE),"")</f>
        <v/>
      </c>
    </row>
    <row r="73" spans="1:14" ht="14.1" customHeight="1">
      <c r="A73" s="203"/>
      <c r="B73" s="196"/>
      <c r="C73" s="16"/>
      <c r="D73" s="360"/>
      <c r="E73" s="316" t="str">
        <f>IFERROR(VLOOKUP(Scope2TabelleStromEingabe[[#This Row],[Emissionsquelle
(Dropdown)]],Emissionsfaktoren!$B:$G,2,FALSE),"")</f>
        <v/>
      </c>
      <c r="F73" s="16"/>
      <c r="G73" s="16"/>
      <c r="H73" s="16"/>
      <c r="I73" s="407" t="str">
        <f>IFERROR(VLOOKUP(Scope2TabelleStromEingabe[[#This Row],[Emissionsquelle
(Dropdown)]],Emissionsfaktoren!$B:$G,4,FALSE),"")</f>
        <v/>
      </c>
      <c r="J73" s="408" t="str">
        <f>IFERROR(Scope2TabelleStromEingabe[[#This Row],[Menge]]*Scope2TabelleStromEingabe[[#This Row],[Emissionsfaktor MB '[in t CO2e/Einheit'] Scope 2]]*VLOOKUP(Scope2TabelleStromEingabe[[#This Row],[Datenqulität
(Dropdown)]],Datenqualität[], 2,FALSE),"")</f>
        <v/>
      </c>
      <c r="K73" s="175" t="str">
        <f>IFERROR(VLOOKUP(Scope2TabelleStromEingabe[[#This Row],[Emissionsquelle
(Dropdown)]],Emissionsfaktoren!$B:$G,5,FALSE),"")</f>
        <v/>
      </c>
      <c r="L73" s="408" t="str">
        <f>IFERROR(Scope2TabelleStromEingabe[[#This Row],[Menge]]*Scope2TabelleStromEingabe[[#This Row],[Emissionsfaktor MB '[in t CO2e/Einheit'] Scope 3]]*VLOOKUP(Scope2TabelleStromEingabe[[#This Row],[Datenqulität
(Dropdown)]],Datenqualität[], 2,FALSE),"")</f>
        <v/>
      </c>
      <c r="M73" s="413" t="str">
        <f>IFERROR(Scope2TabelleStromEingabe[[#This Row],[Menge]]*$B$231*VLOOKUP(Scope2TabelleStromEingabe[[#This Row],[Datenqulität
(Dropdown)]],Datenqualität[],2,FALSE),"")</f>
        <v/>
      </c>
      <c r="N73" s="413" t="str">
        <f>IFERROR(Scope2TabelleStromEingabe[[#This Row],[Menge]]*$C$231*VLOOKUP(Scope2TabelleStromEingabe[[#This Row],[Datenqulität
(Dropdown)]],Datenqualität[], 2,FALSE),"")</f>
        <v/>
      </c>
    </row>
    <row r="74" spans="1:14" ht="14.1" customHeight="1">
      <c r="A74" s="203"/>
      <c r="B74" s="204"/>
      <c r="C74" s="16"/>
      <c r="D74" s="360"/>
      <c r="E74" s="316" t="str">
        <f>IFERROR(VLOOKUP(Scope2TabelleStromEingabe[[#This Row],[Emissionsquelle
(Dropdown)]],Emissionsfaktoren!$B:$G,2,FALSE),"")</f>
        <v/>
      </c>
      <c r="F74" s="16"/>
      <c r="G74" s="16"/>
      <c r="H74" s="16"/>
      <c r="I74" s="407" t="str">
        <f>IFERROR(VLOOKUP(Scope2TabelleStromEingabe[[#This Row],[Emissionsquelle
(Dropdown)]],Emissionsfaktoren!$B:$G,4,FALSE),"")</f>
        <v/>
      </c>
      <c r="J74" s="408" t="str">
        <f>IFERROR(Scope2TabelleStromEingabe[[#This Row],[Menge]]*Scope2TabelleStromEingabe[[#This Row],[Emissionsfaktor MB '[in t CO2e/Einheit'] Scope 2]]*VLOOKUP(Scope2TabelleStromEingabe[[#This Row],[Datenqulität
(Dropdown)]],Datenqualität[], 2,FALSE),"")</f>
        <v/>
      </c>
      <c r="K74" s="176" t="str">
        <f>IFERROR(VLOOKUP(Scope2TabelleStromEingabe[[#This Row],[Emissionsquelle
(Dropdown)]],Emissionsfaktoren!$B:$G,5,FALSE),"")</f>
        <v/>
      </c>
      <c r="L74" s="408" t="str">
        <f>IFERROR(Scope2TabelleStromEingabe[[#This Row],[Menge]]*Scope2TabelleStromEingabe[[#This Row],[Emissionsfaktor MB '[in t CO2e/Einheit'] Scope 3]]*VLOOKUP(Scope2TabelleStromEingabe[[#This Row],[Datenqulität
(Dropdown)]],Datenqualität[], 2,FALSE),"")</f>
        <v/>
      </c>
      <c r="M74" s="413" t="str">
        <f>IFERROR(Scope2TabelleStromEingabe[[#This Row],[Menge]]*$B$231*VLOOKUP(Scope2TabelleStromEingabe[[#This Row],[Datenqulität
(Dropdown)]],Datenqualität[],2,FALSE),"")</f>
        <v/>
      </c>
      <c r="N74" s="413" t="str">
        <f>IFERROR(Scope2TabelleStromEingabe[[#This Row],[Menge]]*$C$231*VLOOKUP(Scope2TabelleStromEingabe[[#This Row],[Datenqulität
(Dropdown)]],Datenqualität[], 2,FALSE),"")</f>
        <v/>
      </c>
    </row>
    <row r="75" spans="1:14" ht="14.1" customHeight="1">
      <c r="A75" s="203"/>
      <c r="B75" s="196"/>
      <c r="C75" s="16"/>
      <c r="D75" s="360"/>
      <c r="E75" s="316" t="str">
        <f>IFERROR(VLOOKUP(Scope2TabelleStromEingabe[[#This Row],[Emissionsquelle
(Dropdown)]],Emissionsfaktoren!$B:$G,2,FALSE),"")</f>
        <v/>
      </c>
      <c r="F75" s="16"/>
      <c r="G75" s="16"/>
      <c r="H75" s="16"/>
      <c r="I75" s="407" t="str">
        <f>IFERROR(VLOOKUP(Scope2TabelleStromEingabe[[#This Row],[Emissionsquelle
(Dropdown)]],Emissionsfaktoren!$B:$G,4,FALSE),"")</f>
        <v/>
      </c>
      <c r="J75" s="408" t="str">
        <f>IFERROR(Scope2TabelleStromEingabe[[#This Row],[Menge]]*Scope2TabelleStromEingabe[[#This Row],[Emissionsfaktor MB '[in t CO2e/Einheit'] Scope 2]]*VLOOKUP(Scope2TabelleStromEingabe[[#This Row],[Datenqulität
(Dropdown)]],Datenqualität[], 2,FALSE),"")</f>
        <v/>
      </c>
      <c r="K75" s="175" t="str">
        <f>IFERROR(VLOOKUP(Scope2TabelleStromEingabe[[#This Row],[Emissionsquelle
(Dropdown)]],Emissionsfaktoren!$B:$G,5,FALSE),"")</f>
        <v/>
      </c>
      <c r="L75" s="408" t="str">
        <f>IFERROR(Scope2TabelleStromEingabe[[#This Row],[Menge]]*Scope2TabelleStromEingabe[[#This Row],[Emissionsfaktor MB '[in t CO2e/Einheit'] Scope 3]]*VLOOKUP(Scope2TabelleStromEingabe[[#This Row],[Datenqulität
(Dropdown)]],Datenqualität[], 2,FALSE),"")</f>
        <v/>
      </c>
      <c r="M75" s="413" t="str">
        <f>IFERROR(Scope2TabelleStromEingabe[[#This Row],[Menge]]*$B$231*VLOOKUP(Scope2TabelleStromEingabe[[#This Row],[Datenqulität
(Dropdown)]],Datenqualität[],2,FALSE),"")</f>
        <v/>
      </c>
      <c r="N75" s="413" t="str">
        <f>IFERROR(Scope2TabelleStromEingabe[[#This Row],[Menge]]*$C$231*VLOOKUP(Scope2TabelleStromEingabe[[#This Row],[Datenqulität
(Dropdown)]],Datenqualität[], 2,FALSE),"")</f>
        <v/>
      </c>
    </row>
    <row r="76" spans="1:14" ht="14.1" customHeight="1">
      <c r="A76" s="203"/>
      <c r="B76" s="196"/>
      <c r="C76" s="16"/>
      <c r="D76" s="360"/>
      <c r="E76" s="316" t="str">
        <f>IFERROR(VLOOKUP(Scope2TabelleStromEingabe[[#This Row],[Emissionsquelle
(Dropdown)]],Emissionsfaktoren!$B:$G,2,FALSE),"")</f>
        <v/>
      </c>
      <c r="F76" s="16"/>
      <c r="G76" s="16"/>
      <c r="H76" s="16"/>
      <c r="I76" s="407" t="str">
        <f>IFERROR(VLOOKUP(Scope2TabelleStromEingabe[[#This Row],[Emissionsquelle
(Dropdown)]],Emissionsfaktoren!$B:$G,4,FALSE),"")</f>
        <v/>
      </c>
      <c r="J76" s="408" t="str">
        <f>IFERROR(Scope2TabelleStromEingabe[[#This Row],[Menge]]*Scope2TabelleStromEingabe[[#This Row],[Emissionsfaktor MB '[in t CO2e/Einheit'] Scope 2]]*VLOOKUP(Scope2TabelleStromEingabe[[#This Row],[Datenqulität
(Dropdown)]],Datenqualität[], 2,FALSE),"")</f>
        <v/>
      </c>
      <c r="K76" s="175" t="str">
        <f>IFERROR(VLOOKUP(Scope2TabelleStromEingabe[[#This Row],[Emissionsquelle
(Dropdown)]],Emissionsfaktoren!$B:$G,5,FALSE),"")</f>
        <v/>
      </c>
      <c r="L76" s="408" t="str">
        <f>IFERROR(Scope2TabelleStromEingabe[[#This Row],[Menge]]*Scope2TabelleStromEingabe[[#This Row],[Emissionsfaktor MB '[in t CO2e/Einheit'] Scope 3]]*VLOOKUP(Scope2TabelleStromEingabe[[#This Row],[Datenqulität
(Dropdown)]],Datenqualität[], 2,FALSE),"")</f>
        <v/>
      </c>
      <c r="M76" s="413" t="str">
        <f>IFERROR(Scope2TabelleStromEingabe[[#This Row],[Menge]]*$B$231*VLOOKUP(Scope2TabelleStromEingabe[[#This Row],[Datenqulität
(Dropdown)]],Datenqualität[],2,FALSE),"")</f>
        <v/>
      </c>
      <c r="N76" s="413" t="str">
        <f>IFERROR(Scope2TabelleStromEingabe[[#This Row],[Menge]]*$C$231*VLOOKUP(Scope2TabelleStromEingabe[[#This Row],[Datenqulität
(Dropdown)]],Datenqualität[], 2,FALSE),"")</f>
        <v/>
      </c>
    </row>
    <row r="77" spans="1:14" ht="14.1" customHeight="1">
      <c r="A77" s="203"/>
      <c r="B77" s="196"/>
      <c r="C77" s="16"/>
      <c r="D77" s="360"/>
      <c r="E77" s="316" t="str">
        <f>IFERROR(VLOOKUP(Scope2TabelleStromEingabe[[#This Row],[Emissionsquelle
(Dropdown)]],Emissionsfaktoren!$B:$G,2,FALSE),"")</f>
        <v/>
      </c>
      <c r="F77" s="16"/>
      <c r="G77" s="16"/>
      <c r="H77" s="16"/>
      <c r="I77" s="407" t="str">
        <f>IFERROR(VLOOKUP(Scope2TabelleStromEingabe[[#This Row],[Emissionsquelle
(Dropdown)]],Emissionsfaktoren!$B:$G,4,FALSE),"")</f>
        <v/>
      </c>
      <c r="J77" s="408" t="str">
        <f>IFERROR(Scope2TabelleStromEingabe[[#This Row],[Menge]]*Scope2TabelleStromEingabe[[#This Row],[Emissionsfaktor MB '[in t CO2e/Einheit'] Scope 2]]*VLOOKUP(Scope2TabelleStromEingabe[[#This Row],[Datenqulität
(Dropdown)]],Datenqualität[], 2,FALSE),"")</f>
        <v/>
      </c>
      <c r="K77" s="175" t="str">
        <f>IFERROR(VLOOKUP(Scope2TabelleStromEingabe[[#This Row],[Emissionsquelle
(Dropdown)]],Emissionsfaktoren!$B:$G,5,FALSE),"")</f>
        <v/>
      </c>
      <c r="L77" s="408" t="str">
        <f>IFERROR(Scope2TabelleStromEingabe[[#This Row],[Menge]]*Scope2TabelleStromEingabe[[#This Row],[Emissionsfaktor MB '[in t CO2e/Einheit'] Scope 3]]*VLOOKUP(Scope2TabelleStromEingabe[[#This Row],[Datenqulität
(Dropdown)]],Datenqualität[], 2,FALSE),"")</f>
        <v/>
      </c>
      <c r="M77" s="413" t="str">
        <f>IFERROR(Scope2TabelleStromEingabe[[#This Row],[Menge]]*$B$231*VLOOKUP(Scope2TabelleStromEingabe[[#This Row],[Datenqulität
(Dropdown)]],Datenqualität[],2,FALSE),"")</f>
        <v/>
      </c>
      <c r="N77" s="413" t="str">
        <f>IFERROR(Scope2TabelleStromEingabe[[#This Row],[Menge]]*$C$231*VLOOKUP(Scope2TabelleStromEingabe[[#This Row],[Datenqulität
(Dropdown)]],Datenqualität[], 2,FALSE),"")</f>
        <v/>
      </c>
    </row>
    <row r="78" spans="1:14" ht="14.1" customHeight="1">
      <c r="A78" s="203"/>
      <c r="B78" s="204"/>
      <c r="C78" s="16"/>
      <c r="D78" s="360"/>
      <c r="E78" s="316" t="str">
        <f>IFERROR(VLOOKUP(Scope2TabelleStromEingabe[[#This Row],[Emissionsquelle
(Dropdown)]],Emissionsfaktoren!$B:$G,2,FALSE),"")</f>
        <v/>
      </c>
      <c r="F78" s="16"/>
      <c r="G78" s="16"/>
      <c r="H78" s="16"/>
      <c r="I78" s="407" t="str">
        <f>IFERROR(VLOOKUP(Scope2TabelleStromEingabe[[#This Row],[Emissionsquelle
(Dropdown)]],Emissionsfaktoren!$B:$G,4,FALSE),"")</f>
        <v/>
      </c>
      <c r="J78" s="408" t="str">
        <f>IFERROR(Scope2TabelleStromEingabe[[#This Row],[Menge]]*Scope2TabelleStromEingabe[[#This Row],[Emissionsfaktor MB '[in t CO2e/Einheit'] Scope 2]]*VLOOKUP(Scope2TabelleStromEingabe[[#This Row],[Datenqulität
(Dropdown)]],Datenqualität[], 2,FALSE),"")</f>
        <v/>
      </c>
      <c r="K78" s="175" t="str">
        <f>IFERROR(VLOOKUP(Scope2TabelleStromEingabe[[#This Row],[Emissionsquelle
(Dropdown)]],Emissionsfaktoren!$B:$G,5,FALSE),"")</f>
        <v/>
      </c>
      <c r="L78" s="408" t="str">
        <f>IFERROR(Scope2TabelleStromEingabe[[#This Row],[Menge]]*Scope2TabelleStromEingabe[[#This Row],[Emissionsfaktor MB '[in t CO2e/Einheit'] Scope 3]]*VLOOKUP(Scope2TabelleStromEingabe[[#This Row],[Datenqulität
(Dropdown)]],Datenqualität[], 2,FALSE),"")</f>
        <v/>
      </c>
      <c r="M78" s="413" t="str">
        <f>IFERROR(Scope2TabelleStromEingabe[[#This Row],[Menge]]*$B$231*VLOOKUP(Scope2TabelleStromEingabe[[#This Row],[Datenqulität
(Dropdown)]],Datenqualität[],2,FALSE),"")</f>
        <v/>
      </c>
      <c r="N78" s="413" t="str">
        <f>IFERROR(Scope2TabelleStromEingabe[[#This Row],[Menge]]*$C$231*VLOOKUP(Scope2TabelleStromEingabe[[#This Row],[Datenqulität
(Dropdown)]],Datenqualität[], 2,FALSE),"")</f>
        <v/>
      </c>
    </row>
    <row r="79" spans="1:14" ht="14.1" customHeight="1">
      <c r="A79" s="203"/>
      <c r="B79" s="204"/>
      <c r="C79" s="16"/>
      <c r="D79" s="360"/>
      <c r="E79" s="316" t="str">
        <f>IFERROR(VLOOKUP(Scope2TabelleStromEingabe[[#This Row],[Emissionsquelle
(Dropdown)]],Emissionsfaktoren!$B:$G,2,FALSE),"")</f>
        <v/>
      </c>
      <c r="F79" s="16"/>
      <c r="G79" s="16"/>
      <c r="H79" s="16"/>
      <c r="I79" s="407" t="str">
        <f>IFERROR(VLOOKUP(Scope2TabelleStromEingabe[[#This Row],[Emissionsquelle
(Dropdown)]],Emissionsfaktoren!$B:$G,4,FALSE),"")</f>
        <v/>
      </c>
      <c r="J79" s="408" t="str">
        <f>IFERROR(Scope2TabelleStromEingabe[[#This Row],[Menge]]*Scope2TabelleStromEingabe[[#This Row],[Emissionsfaktor MB '[in t CO2e/Einheit'] Scope 2]]*VLOOKUP(Scope2TabelleStromEingabe[[#This Row],[Datenqulität
(Dropdown)]],Datenqualität[], 2,FALSE),"")</f>
        <v/>
      </c>
      <c r="K79" s="175" t="str">
        <f>IFERROR(VLOOKUP(Scope2TabelleStromEingabe[[#This Row],[Emissionsquelle
(Dropdown)]],Emissionsfaktoren!$B:$G,5,FALSE),"")</f>
        <v/>
      </c>
      <c r="L79" s="408" t="str">
        <f>IFERROR(Scope2TabelleStromEingabe[[#This Row],[Menge]]*Scope2TabelleStromEingabe[[#This Row],[Emissionsfaktor MB '[in t CO2e/Einheit'] Scope 3]]*VLOOKUP(Scope2TabelleStromEingabe[[#This Row],[Datenqulität
(Dropdown)]],Datenqualität[], 2,FALSE),"")</f>
        <v/>
      </c>
      <c r="M79" s="413" t="str">
        <f>IFERROR(Scope2TabelleStromEingabe[[#This Row],[Menge]]*$B$231*VLOOKUP(Scope2TabelleStromEingabe[[#This Row],[Datenqulität
(Dropdown)]],Datenqualität[],2,FALSE),"")</f>
        <v/>
      </c>
      <c r="N79" s="413" t="str">
        <f>IFERROR(Scope2TabelleStromEingabe[[#This Row],[Menge]]*$C$231*VLOOKUP(Scope2TabelleStromEingabe[[#This Row],[Datenqulität
(Dropdown)]],Datenqualität[], 2,FALSE),"")</f>
        <v/>
      </c>
    </row>
    <row r="80" spans="1:14" ht="14.1" customHeight="1">
      <c r="A80" s="203"/>
      <c r="B80" s="204"/>
      <c r="C80" s="16"/>
      <c r="D80" s="360"/>
      <c r="E80" s="316" t="str">
        <f>IFERROR(VLOOKUP(Scope2TabelleStromEingabe[[#This Row],[Emissionsquelle
(Dropdown)]],Emissionsfaktoren!$B:$G,2,FALSE),"")</f>
        <v/>
      </c>
      <c r="F80" s="16"/>
      <c r="G80" s="16"/>
      <c r="H80" s="16"/>
      <c r="I80" s="407" t="str">
        <f>IFERROR(VLOOKUP(Scope2TabelleStromEingabe[[#This Row],[Emissionsquelle
(Dropdown)]],Emissionsfaktoren!$B:$G,4,FALSE),"")</f>
        <v/>
      </c>
      <c r="J80" s="408" t="str">
        <f>IFERROR(Scope2TabelleStromEingabe[[#This Row],[Menge]]*Scope2TabelleStromEingabe[[#This Row],[Emissionsfaktor MB '[in t CO2e/Einheit'] Scope 2]]*VLOOKUP(Scope2TabelleStromEingabe[[#This Row],[Datenqulität
(Dropdown)]],Datenqualität[], 2,FALSE),"")</f>
        <v/>
      </c>
      <c r="K80" s="175" t="str">
        <f>IFERROR(VLOOKUP(Scope2TabelleStromEingabe[[#This Row],[Emissionsquelle
(Dropdown)]],Emissionsfaktoren!$B:$G,5,FALSE),"")</f>
        <v/>
      </c>
      <c r="L80" s="408" t="str">
        <f>IFERROR(Scope2TabelleStromEingabe[[#This Row],[Menge]]*Scope2TabelleStromEingabe[[#This Row],[Emissionsfaktor MB '[in t CO2e/Einheit'] Scope 3]]*VLOOKUP(Scope2TabelleStromEingabe[[#This Row],[Datenqulität
(Dropdown)]],Datenqualität[], 2,FALSE),"")</f>
        <v/>
      </c>
      <c r="M80" s="413" t="str">
        <f>IFERROR(Scope2TabelleStromEingabe[[#This Row],[Menge]]*$B$231*VLOOKUP(Scope2TabelleStromEingabe[[#This Row],[Datenqulität
(Dropdown)]],Datenqualität[],2,FALSE),"")</f>
        <v/>
      </c>
      <c r="N80" s="413" t="str">
        <f>IFERROR(Scope2TabelleStromEingabe[[#This Row],[Menge]]*$C$231*VLOOKUP(Scope2TabelleStromEingabe[[#This Row],[Datenqulität
(Dropdown)]],Datenqualität[], 2,FALSE),"")</f>
        <v/>
      </c>
    </row>
    <row r="81" spans="1:14" ht="14.1" customHeight="1">
      <c r="A81" s="203"/>
      <c r="B81" s="204"/>
      <c r="C81" s="16"/>
      <c r="D81" s="360"/>
      <c r="E81" s="316" t="str">
        <f>IFERROR(VLOOKUP(Scope2TabelleStromEingabe[[#This Row],[Emissionsquelle
(Dropdown)]],Emissionsfaktoren!$B:$G,2,FALSE),"")</f>
        <v/>
      </c>
      <c r="F81" s="16"/>
      <c r="G81" s="16"/>
      <c r="H81" s="16"/>
      <c r="I81" s="407" t="str">
        <f>IFERROR(VLOOKUP(Scope2TabelleStromEingabe[[#This Row],[Emissionsquelle
(Dropdown)]],Emissionsfaktoren!$B:$G,4,FALSE),"")</f>
        <v/>
      </c>
      <c r="J81" s="408" t="str">
        <f>IFERROR(Scope2TabelleStromEingabe[[#This Row],[Menge]]*Scope2TabelleStromEingabe[[#This Row],[Emissionsfaktor MB '[in t CO2e/Einheit'] Scope 2]]*VLOOKUP(Scope2TabelleStromEingabe[[#This Row],[Datenqulität
(Dropdown)]],Datenqualität[], 2,FALSE),"")</f>
        <v/>
      </c>
      <c r="K81" s="175" t="str">
        <f>IFERROR(VLOOKUP(Scope2TabelleStromEingabe[[#This Row],[Emissionsquelle
(Dropdown)]],Emissionsfaktoren!$B:$G,5,FALSE),"")</f>
        <v/>
      </c>
      <c r="L81" s="408" t="str">
        <f>IFERROR(Scope2TabelleStromEingabe[[#This Row],[Menge]]*Scope2TabelleStromEingabe[[#This Row],[Emissionsfaktor MB '[in t CO2e/Einheit'] Scope 3]]*VLOOKUP(Scope2TabelleStromEingabe[[#This Row],[Datenqulität
(Dropdown)]],Datenqualität[], 2,FALSE),"")</f>
        <v/>
      </c>
      <c r="M81" s="413" t="str">
        <f>IFERROR(Scope2TabelleStromEingabe[[#This Row],[Menge]]*$B$231*VLOOKUP(Scope2TabelleStromEingabe[[#This Row],[Datenqulität
(Dropdown)]],Datenqualität[],2,FALSE),"")</f>
        <v/>
      </c>
      <c r="N81" s="413" t="str">
        <f>IFERROR(Scope2TabelleStromEingabe[[#This Row],[Menge]]*$C$231*VLOOKUP(Scope2TabelleStromEingabe[[#This Row],[Datenqulität
(Dropdown)]],Datenqualität[], 2,FALSE),"")</f>
        <v/>
      </c>
    </row>
    <row r="82" spans="1:14" customFormat="1" ht="14.1" customHeight="1">
      <c r="A82" s="203"/>
      <c r="B82" s="204"/>
      <c r="C82" s="16"/>
      <c r="D82" s="360"/>
      <c r="E82" s="316" t="str">
        <f>IFERROR(VLOOKUP(Scope2TabelleStromEingabe[[#This Row],[Emissionsquelle
(Dropdown)]],Emissionsfaktoren!$B:$G,2,FALSE),"")</f>
        <v/>
      </c>
      <c r="F82" s="16"/>
      <c r="G82" s="16"/>
      <c r="H82" s="16"/>
      <c r="I82" s="407" t="str">
        <f>IFERROR(VLOOKUP(Scope2TabelleStromEingabe[[#This Row],[Emissionsquelle
(Dropdown)]],Emissionsfaktoren!$B:$G,4,FALSE),"")</f>
        <v/>
      </c>
      <c r="J82" s="408" t="str">
        <f>IFERROR(Scope2TabelleStromEingabe[[#This Row],[Menge]]*Scope2TabelleStromEingabe[[#This Row],[Emissionsfaktor MB '[in t CO2e/Einheit'] Scope 2]]*VLOOKUP(Scope2TabelleStromEingabe[[#This Row],[Datenqulität
(Dropdown)]],Datenqualität[], 2,FALSE),"")</f>
        <v/>
      </c>
      <c r="K82" s="175" t="str">
        <f>IFERROR(VLOOKUP(Scope2TabelleStromEingabe[[#This Row],[Emissionsquelle
(Dropdown)]],Emissionsfaktoren!$B:$G,5,FALSE),"")</f>
        <v/>
      </c>
      <c r="L82" s="408" t="str">
        <f>IFERROR(Scope2TabelleStromEingabe[[#This Row],[Menge]]*Scope2TabelleStromEingabe[[#This Row],[Emissionsfaktor MB '[in t CO2e/Einheit'] Scope 3]]*VLOOKUP(Scope2TabelleStromEingabe[[#This Row],[Datenqulität
(Dropdown)]],Datenqualität[], 2,FALSE),"")</f>
        <v/>
      </c>
      <c r="M82" s="413" t="str">
        <f>IFERROR(Scope2TabelleStromEingabe[[#This Row],[Menge]]*$B$231*VLOOKUP(Scope2TabelleStromEingabe[[#This Row],[Datenqulität
(Dropdown)]],Datenqualität[],2,FALSE),"")</f>
        <v/>
      </c>
      <c r="N82" s="413" t="str">
        <f>IFERROR(Scope2TabelleStromEingabe[[#This Row],[Menge]]*$C$231*VLOOKUP(Scope2TabelleStromEingabe[[#This Row],[Datenqulität
(Dropdown)]],Datenqualität[], 2,FALSE),"")</f>
        <v/>
      </c>
    </row>
    <row r="83" spans="1:14" customFormat="1" ht="14.1" customHeight="1">
      <c r="A83" s="203"/>
      <c r="B83" s="204"/>
      <c r="C83" s="16"/>
      <c r="D83" s="360"/>
      <c r="E83" s="316" t="str">
        <f>IFERROR(VLOOKUP(Scope2TabelleStromEingabe[[#This Row],[Emissionsquelle
(Dropdown)]],Emissionsfaktoren!$B:$G,2,FALSE),"")</f>
        <v/>
      </c>
      <c r="F83" s="16"/>
      <c r="G83" s="16"/>
      <c r="H83" s="16"/>
      <c r="I83" s="407" t="str">
        <f>IFERROR(VLOOKUP(Scope2TabelleStromEingabe[[#This Row],[Emissionsquelle
(Dropdown)]],Emissionsfaktoren!$B:$G,4,FALSE),"")</f>
        <v/>
      </c>
      <c r="J83" s="408" t="str">
        <f>IFERROR(Scope2TabelleStromEingabe[[#This Row],[Menge]]*Scope2TabelleStromEingabe[[#This Row],[Emissionsfaktor MB '[in t CO2e/Einheit'] Scope 2]]*VLOOKUP(Scope2TabelleStromEingabe[[#This Row],[Datenqulität
(Dropdown)]],Datenqualität[], 2,FALSE),"")</f>
        <v/>
      </c>
      <c r="K83" s="175" t="str">
        <f>IFERROR(VLOOKUP(Scope2TabelleStromEingabe[[#This Row],[Emissionsquelle
(Dropdown)]],Emissionsfaktoren!$B:$G,5,FALSE),"")</f>
        <v/>
      </c>
      <c r="L83" s="408" t="str">
        <f>IFERROR(Scope2TabelleStromEingabe[[#This Row],[Menge]]*Scope2TabelleStromEingabe[[#This Row],[Emissionsfaktor MB '[in t CO2e/Einheit'] Scope 3]]*VLOOKUP(Scope2TabelleStromEingabe[[#This Row],[Datenqulität
(Dropdown)]],Datenqualität[], 2,FALSE),"")</f>
        <v/>
      </c>
      <c r="M83" s="413" t="str">
        <f>IFERROR(Scope2TabelleStromEingabe[[#This Row],[Menge]]*$B$231*VLOOKUP(Scope2TabelleStromEingabe[[#This Row],[Datenqulität
(Dropdown)]],Datenqualität[],2,FALSE),"")</f>
        <v/>
      </c>
      <c r="N83" s="413" t="str">
        <f>IFERROR(Scope2TabelleStromEingabe[[#This Row],[Menge]]*$C$231*VLOOKUP(Scope2TabelleStromEingabe[[#This Row],[Datenqulität
(Dropdown)]],Datenqualität[], 2,FALSE),"")</f>
        <v/>
      </c>
    </row>
    <row r="84" spans="1:14" customFormat="1" ht="14.1" customHeight="1">
      <c r="A84" s="203"/>
      <c r="B84" s="204"/>
      <c r="C84" s="16"/>
      <c r="D84" s="360"/>
      <c r="E84" s="316" t="str">
        <f>IFERROR(VLOOKUP(Scope2TabelleStromEingabe[[#This Row],[Emissionsquelle
(Dropdown)]],Emissionsfaktoren!$B:$G,2,FALSE),"")</f>
        <v/>
      </c>
      <c r="F84" s="16"/>
      <c r="G84" s="16"/>
      <c r="H84" s="16"/>
      <c r="I84" s="407" t="str">
        <f>IFERROR(VLOOKUP(Scope2TabelleStromEingabe[[#This Row],[Emissionsquelle
(Dropdown)]],Emissionsfaktoren!$B:$G,4,FALSE),"")</f>
        <v/>
      </c>
      <c r="J84" s="408" t="str">
        <f>IFERROR(Scope2TabelleStromEingabe[[#This Row],[Menge]]*Scope2TabelleStromEingabe[[#This Row],[Emissionsfaktor MB '[in t CO2e/Einheit'] Scope 2]]*VLOOKUP(Scope2TabelleStromEingabe[[#This Row],[Datenqulität
(Dropdown)]],Datenqualität[], 2,FALSE),"")</f>
        <v/>
      </c>
      <c r="K84" s="175" t="str">
        <f>IFERROR(VLOOKUP(Scope2TabelleStromEingabe[[#This Row],[Emissionsquelle
(Dropdown)]],Emissionsfaktoren!$B:$G,5,FALSE),"")</f>
        <v/>
      </c>
      <c r="L84" s="408" t="str">
        <f>IFERROR(Scope2TabelleStromEingabe[[#This Row],[Menge]]*Scope2TabelleStromEingabe[[#This Row],[Emissionsfaktor MB '[in t CO2e/Einheit'] Scope 3]]*VLOOKUP(Scope2TabelleStromEingabe[[#This Row],[Datenqulität
(Dropdown)]],Datenqualität[], 2,FALSE),"")</f>
        <v/>
      </c>
      <c r="M84" s="413" t="str">
        <f>IFERROR(Scope2TabelleStromEingabe[[#This Row],[Menge]]*$B$231*VLOOKUP(Scope2TabelleStromEingabe[[#This Row],[Datenqulität
(Dropdown)]],Datenqualität[],2,FALSE),"")</f>
        <v/>
      </c>
      <c r="N84" s="413" t="str">
        <f>IFERROR(Scope2TabelleStromEingabe[[#This Row],[Menge]]*$C$231*VLOOKUP(Scope2TabelleStromEingabe[[#This Row],[Datenqulität
(Dropdown)]],Datenqualität[], 2,FALSE),"")</f>
        <v/>
      </c>
    </row>
    <row r="85" spans="1:14" customFormat="1" ht="14.1" customHeight="1">
      <c r="A85" s="203"/>
      <c r="B85" s="204"/>
      <c r="C85" s="16"/>
      <c r="D85" s="360"/>
      <c r="E85" s="316" t="str">
        <f>IFERROR(VLOOKUP(Scope2TabelleStromEingabe[[#This Row],[Emissionsquelle
(Dropdown)]],Emissionsfaktoren!$B:$G,2,FALSE),"")</f>
        <v/>
      </c>
      <c r="F85" s="16"/>
      <c r="G85" s="16"/>
      <c r="H85" s="16"/>
      <c r="I85" s="407" t="str">
        <f>IFERROR(VLOOKUP(Scope2TabelleStromEingabe[[#This Row],[Emissionsquelle
(Dropdown)]],Emissionsfaktoren!$B:$G,4,FALSE),"")</f>
        <v/>
      </c>
      <c r="J85" s="408" t="str">
        <f>IFERROR(Scope2TabelleStromEingabe[[#This Row],[Menge]]*Scope2TabelleStromEingabe[[#This Row],[Emissionsfaktor MB '[in t CO2e/Einheit'] Scope 2]]*VLOOKUP(Scope2TabelleStromEingabe[[#This Row],[Datenqulität
(Dropdown)]],Datenqualität[], 2,FALSE),"")</f>
        <v/>
      </c>
      <c r="K85" s="175" t="str">
        <f>IFERROR(VLOOKUP(Scope2TabelleStromEingabe[[#This Row],[Emissionsquelle
(Dropdown)]],Emissionsfaktoren!$B:$G,5,FALSE),"")</f>
        <v/>
      </c>
      <c r="L85" s="408" t="str">
        <f>IFERROR(Scope2TabelleStromEingabe[[#This Row],[Menge]]*Scope2TabelleStromEingabe[[#This Row],[Emissionsfaktor MB '[in t CO2e/Einheit'] Scope 3]]*VLOOKUP(Scope2TabelleStromEingabe[[#This Row],[Datenqulität
(Dropdown)]],Datenqualität[], 2,FALSE),"")</f>
        <v/>
      </c>
      <c r="M85" s="413" t="str">
        <f>IFERROR(Scope2TabelleStromEingabe[[#This Row],[Menge]]*$B$231*VLOOKUP(Scope2TabelleStromEingabe[[#This Row],[Datenqulität
(Dropdown)]],Datenqualität[],2,FALSE),"")</f>
        <v/>
      </c>
      <c r="N85" s="413" t="str">
        <f>IFERROR(Scope2TabelleStromEingabe[[#This Row],[Menge]]*$C$231*VLOOKUP(Scope2TabelleStromEingabe[[#This Row],[Datenqulität
(Dropdown)]],Datenqualität[], 2,FALSE),"")</f>
        <v/>
      </c>
    </row>
    <row r="86" spans="1:14" customFormat="1" ht="14.1" customHeight="1">
      <c r="A86" s="203"/>
      <c r="B86" s="204"/>
      <c r="C86" s="16"/>
      <c r="D86" s="360"/>
      <c r="E86" s="316" t="str">
        <f>IFERROR(VLOOKUP(Scope2TabelleStromEingabe[[#This Row],[Emissionsquelle
(Dropdown)]],Emissionsfaktoren!$B:$G,2,FALSE),"")</f>
        <v/>
      </c>
      <c r="F86" s="16"/>
      <c r="G86" s="16"/>
      <c r="H86" s="16"/>
      <c r="I86" s="407" t="str">
        <f>IFERROR(VLOOKUP(Scope2TabelleStromEingabe[[#This Row],[Emissionsquelle
(Dropdown)]],Emissionsfaktoren!$B:$G,4,FALSE),"")</f>
        <v/>
      </c>
      <c r="J86" s="408" t="str">
        <f>IFERROR(Scope2TabelleStromEingabe[[#This Row],[Menge]]*Scope2TabelleStromEingabe[[#This Row],[Emissionsfaktor MB '[in t CO2e/Einheit'] Scope 2]]*VLOOKUP(Scope2TabelleStromEingabe[[#This Row],[Datenqulität
(Dropdown)]],Datenqualität[], 2,FALSE),"")</f>
        <v/>
      </c>
      <c r="K86" s="175" t="str">
        <f>IFERROR(VLOOKUP(Scope2TabelleStromEingabe[[#This Row],[Emissionsquelle
(Dropdown)]],Emissionsfaktoren!$B:$G,5,FALSE),"")</f>
        <v/>
      </c>
      <c r="L86" s="408" t="str">
        <f>IFERROR(Scope2TabelleStromEingabe[[#This Row],[Menge]]*Scope2TabelleStromEingabe[[#This Row],[Emissionsfaktor MB '[in t CO2e/Einheit'] Scope 3]]*VLOOKUP(Scope2TabelleStromEingabe[[#This Row],[Datenqulität
(Dropdown)]],Datenqualität[], 2,FALSE),"")</f>
        <v/>
      </c>
      <c r="M86" s="413" t="str">
        <f>IFERROR(Scope2TabelleStromEingabe[[#This Row],[Menge]]*$B$231*VLOOKUP(Scope2TabelleStromEingabe[[#This Row],[Datenqulität
(Dropdown)]],Datenqualität[],2,FALSE),"")</f>
        <v/>
      </c>
      <c r="N86" s="413" t="str">
        <f>IFERROR(Scope2TabelleStromEingabe[[#This Row],[Menge]]*$C$231*VLOOKUP(Scope2TabelleStromEingabe[[#This Row],[Datenqulität
(Dropdown)]],Datenqualität[], 2,FALSE),"")</f>
        <v/>
      </c>
    </row>
    <row r="87" spans="1:14" customFormat="1" ht="14.1" customHeight="1">
      <c r="A87" s="203"/>
      <c r="B87" s="196"/>
      <c r="C87" s="16"/>
      <c r="D87" s="360"/>
      <c r="E87" s="316" t="str">
        <f>IFERROR(VLOOKUP(Scope2TabelleStromEingabe[[#This Row],[Emissionsquelle
(Dropdown)]],Emissionsfaktoren!$B:$G,2,FALSE),"")</f>
        <v/>
      </c>
      <c r="F87" s="16"/>
      <c r="G87" s="16"/>
      <c r="H87" s="16"/>
      <c r="I87" s="407" t="str">
        <f>IFERROR(VLOOKUP(Scope2TabelleStromEingabe[[#This Row],[Emissionsquelle
(Dropdown)]],Emissionsfaktoren!$B:$G,4,FALSE),"")</f>
        <v/>
      </c>
      <c r="J87" s="408" t="str">
        <f>IFERROR(Scope2TabelleStromEingabe[[#This Row],[Menge]]*Scope2TabelleStromEingabe[[#This Row],[Emissionsfaktor MB '[in t CO2e/Einheit'] Scope 2]]*VLOOKUP(Scope2TabelleStromEingabe[[#This Row],[Datenqulität
(Dropdown)]],Datenqualität[], 2,FALSE),"")</f>
        <v/>
      </c>
      <c r="K87" s="175" t="str">
        <f>IFERROR(VLOOKUP(Scope2TabelleStromEingabe[[#This Row],[Emissionsquelle
(Dropdown)]],Emissionsfaktoren!$B:$G,5,FALSE),"")</f>
        <v/>
      </c>
      <c r="L87" s="408" t="str">
        <f>IFERROR(Scope2TabelleStromEingabe[[#This Row],[Menge]]*Scope2TabelleStromEingabe[[#This Row],[Emissionsfaktor MB '[in t CO2e/Einheit'] Scope 3]]*VLOOKUP(Scope2TabelleStromEingabe[[#This Row],[Datenqulität
(Dropdown)]],Datenqualität[], 2,FALSE),"")</f>
        <v/>
      </c>
      <c r="M87" s="413" t="str">
        <f>IFERROR(Scope2TabelleStromEingabe[[#This Row],[Menge]]*$B$231*VLOOKUP(Scope2TabelleStromEingabe[[#This Row],[Datenqulität
(Dropdown)]],Datenqualität[],2,FALSE),"")</f>
        <v/>
      </c>
      <c r="N87" s="413" t="str">
        <f>IFERROR(Scope2TabelleStromEingabe[[#This Row],[Menge]]*$C$231*VLOOKUP(Scope2TabelleStromEingabe[[#This Row],[Datenqulität
(Dropdown)]],Datenqualität[], 2,FALSE),"")</f>
        <v/>
      </c>
    </row>
    <row r="88" spans="1:14" customFormat="1" ht="14.1" customHeight="1">
      <c r="A88" s="203"/>
      <c r="B88" s="204"/>
      <c r="C88" s="16"/>
      <c r="D88" s="360"/>
      <c r="E88" s="317" t="str">
        <f>IFERROR(VLOOKUP(Scope2TabelleStromEingabe[[#This Row],[Emissionsquelle
(Dropdown)]],Emissionsfaktoren!$B:$G,2,FALSE),"")</f>
        <v/>
      </c>
      <c r="F88" s="16"/>
      <c r="G88" s="16"/>
      <c r="H88" s="16"/>
      <c r="I88" s="407" t="str">
        <f>IFERROR(VLOOKUP(Scope2TabelleStromEingabe[[#This Row],[Emissionsquelle
(Dropdown)]],Emissionsfaktoren!$B:$G,4,FALSE),"")</f>
        <v/>
      </c>
      <c r="J88" s="408" t="str">
        <f>IFERROR(Scope2TabelleStromEingabe[[#This Row],[Menge]]*Scope2TabelleStromEingabe[[#This Row],[Emissionsfaktor MB '[in t CO2e/Einheit'] Scope 2]]*VLOOKUP(Scope2TabelleStromEingabe[[#This Row],[Datenqulität
(Dropdown)]],Datenqualität[], 2,FALSE),"")</f>
        <v/>
      </c>
      <c r="K88" s="175" t="str">
        <f>IFERROR(VLOOKUP(Scope2TabelleStromEingabe[[#This Row],[Emissionsquelle
(Dropdown)]],Emissionsfaktoren!$B:$G,5,FALSE),"")</f>
        <v/>
      </c>
      <c r="L88" s="408" t="str">
        <f>IFERROR(Scope2TabelleStromEingabe[[#This Row],[Menge]]*Scope2TabelleStromEingabe[[#This Row],[Emissionsfaktor MB '[in t CO2e/Einheit'] Scope 3]]*VLOOKUP(Scope2TabelleStromEingabe[[#This Row],[Datenqulität
(Dropdown)]],Datenqualität[], 2,FALSE),"")</f>
        <v/>
      </c>
      <c r="M88" s="413" t="str">
        <f>IFERROR(Scope2TabelleStromEingabe[[#This Row],[Menge]]*$B$231*VLOOKUP(Scope2TabelleStromEingabe[[#This Row],[Datenqulität
(Dropdown)]],Datenqualität[],2,FALSE),"")</f>
        <v/>
      </c>
      <c r="N88" s="413" t="str">
        <f>IFERROR(Scope2TabelleStromEingabe[[#This Row],[Menge]]*$C$231*VLOOKUP(Scope2TabelleStromEingabe[[#This Row],[Datenqulität
(Dropdown)]],Datenqualität[], 2,FALSE),"")</f>
        <v/>
      </c>
    </row>
    <row r="89" spans="1:14" customFormat="1" ht="14.1" customHeight="1">
      <c r="A89" s="203"/>
      <c r="B89" s="204"/>
      <c r="C89" s="16"/>
      <c r="D89" s="360"/>
      <c r="E89" s="317" t="str">
        <f>IFERROR(VLOOKUP(Scope2TabelleStromEingabe[[#This Row],[Emissionsquelle
(Dropdown)]],Emissionsfaktoren!$B:$G,2,FALSE),"")</f>
        <v/>
      </c>
      <c r="F89" s="16"/>
      <c r="G89" s="16"/>
      <c r="H89" s="16"/>
      <c r="I89" s="407" t="str">
        <f>IFERROR(VLOOKUP(Scope2TabelleStromEingabe[[#This Row],[Emissionsquelle
(Dropdown)]],Emissionsfaktoren!$B:$G,4,FALSE),"")</f>
        <v/>
      </c>
      <c r="J89" s="408" t="str">
        <f>IFERROR(Scope2TabelleStromEingabe[[#This Row],[Menge]]*Scope2TabelleStromEingabe[[#This Row],[Emissionsfaktor MB '[in t CO2e/Einheit'] Scope 2]]*VLOOKUP(Scope2TabelleStromEingabe[[#This Row],[Datenqulität
(Dropdown)]],Datenqualität[], 2,FALSE),"")</f>
        <v/>
      </c>
      <c r="K89" s="175" t="str">
        <f>IFERROR(VLOOKUP(Scope2TabelleStromEingabe[[#This Row],[Emissionsquelle
(Dropdown)]],Emissionsfaktoren!$B:$G,5,FALSE),"")</f>
        <v/>
      </c>
      <c r="L89" s="408" t="str">
        <f>IFERROR(Scope2TabelleStromEingabe[[#This Row],[Menge]]*Scope2TabelleStromEingabe[[#This Row],[Emissionsfaktor MB '[in t CO2e/Einheit'] Scope 3]]*VLOOKUP(Scope2TabelleStromEingabe[[#This Row],[Datenqulität
(Dropdown)]],Datenqualität[], 2,FALSE),"")</f>
        <v/>
      </c>
      <c r="M89" s="413" t="str">
        <f>IFERROR(Scope2TabelleStromEingabe[[#This Row],[Menge]]*$B$231*VLOOKUP(Scope2TabelleStromEingabe[[#This Row],[Datenqulität
(Dropdown)]],Datenqualität[],2,FALSE),"")</f>
        <v/>
      </c>
      <c r="N89" s="413" t="str">
        <f>IFERROR(Scope2TabelleStromEingabe[[#This Row],[Menge]]*$C$231*VLOOKUP(Scope2TabelleStromEingabe[[#This Row],[Datenqulität
(Dropdown)]],Datenqualität[], 2,FALSE),"")</f>
        <v/>
      </c>
    </row>
    <row r="90" spans="1:14" customFormat="1" ht="14.1" customHeight="1">
      <c r="A90" s="203"/>
      <c r="B90" s="204"/>
      <c r="C90" s="16"/>
      <c r="D90" s="360"/>
      <c r="E90" s="316" t="str">
        <f>IFERROR(VLOOKUP(Scope2TabelleStromEingabe[[#This Row],[Emissionsquelle
(Dropdown)]],Emissionsfaktoren!$B:$G,2,FALSE),"")</f>
        <v/>
      </c>
      <c r="F90" s="16"/>
      <c r="G90" s="16"/>
      <c r="H90" s="16"/>
      <c r="I90" s="407" t="str">
        <f>IFERROR(VLOOKUP(Scope2TabelleStromEingabe[[#This Row],[Emissionsquelle
(Dropdown)]],Emissionsfaktoren!$B:$G,4,FALSE),"")</f>
        <v/>
      </c>
      <c r="J90" s="408" t="str">
        <f>IFERROR(Scope2TabelleStromEingabe[[#This Row],[Menge]]*Scope2TabelleStromEingabe[[#This Row],[Emissionsfaktor MB '[in t CO2e/Einheit'] Scope 2]]*VLOOKUP(Scope2TabelleStromEingabe[[#This Row],[Datenqulität
(Dropdown)]],Datenqualität[], 2,FALSE),"")</f>
        <v/>
      </c>
      <c r="K90" s="177" t="str">
        <f>IFERROR(VLOOKUP(Scope2TabelleStromEingabe[[#This Row],[Emissionsquelle
(Dropdown)]],Emissionsfaktoren!$B:$G,5,FALSE),"")</f>
        <v/>
      </c>
      <c r="L90" s="408" t="str">
        <f>IFERROR(Scope2TabelleStromEingabe[[#This Row],[Menge]]*Scope2TabelleStromEingabe[[#This Row],[Emissionsfaktor MB '[in t CO2e/Einheit'] Scope 3]]*VLOOKUP(Scope2TabelleStromEingabe[[#This Row],[Datenqulität
(Dropdown)]],Datenqualität[], 2,FALSE),"")</f>
        <v/>
      </c>
      <c r="M90" s="413" t="str">
        <f>IFERROR(Scope2TabelleStromEingabe[[#This Row],[Menge]]*$B$231*VLOOKUP(Scope2TabelleStromEingabe[[#This Row],[Datenqulität
(Dropdown)]],Datenqualität[],2,FALSE),"")</f>
        <v/>
      </c>
      <c r="N90" s="413" t="str">
        <f>IFERROR(Scope2TabelleStromEingabe[[#This Row],[Menge]]*$C$231*VLOOKUP(Scope2TabelleStromEingabe[[#This Row],[Datenqulität
(Dropdown)]],Datenqualität[], 2,FALSE),"")</f>
        <v/>
      </c>
    </row>
    <row r="91" spans="1:14" customFormat="1" ht="14.1" customHeight="1">
      <c r="A91" s="203"/>
      <c r="B91" s="204"/>
      <c r="C91" s="16"/>
      <c r="D91" s="360"/>
      <c r="E91" s="316" t="str">
        <f>IFERROR(VLOOKUP(Scope2TabelleStromEingabe[[#This Row],[Emissionsquelle
(Dropdown)]],Emissionsfaktoren!$B:$G,2,FALSE),"")</f>
        <v/>
      </c>
      <c r="F91" s="16"/>
      <c r="G91" s="16"/>
      <c r="H91" s="16"/>
      <c r="I91" s="407" t="str">
        <f>IFERROR(VLOOKUP(Scope2TabelleStromEingabe[[#This Row],[Emissionsquelle
(Dropdown)]],Emissionsfaktoren!$B:$G,4,FALSE),"")</f>
        <v/>
      </c>
      <c r="J91" s="408" t="str">
        <f>IFERROR(Scope2TabelleStromEingabe[[#This Row],[Menge]]*Scope2TabelleStromEingabe[[#This Row],[Emissionsfaktor MB '[in t CO2e/Einheit'] Scope 2]]*VLOOKUP(Scope2TabelleStromEingabe[[#This Row],[Datenqulität
(Dropdown)]],Datenqualität[], 2,FALSE),"")</f>
        <v/>
      </c>
      <c r="K91" s="177" t="str">
        <f>IFERROR(VLOOKUP(Scope2TabelleStromEingabe[[#This Row],[Emissionsquelle
(Dropdown)]],Emissionsfaktoren!$B:$G,5,FALSE),"")</f>
        <v/>
      </c>
      <c r="L91" s="408" t="str">
        <f>IFERROR(Scope2TabelleStromEingabe[[#This Row],[Menge]]*Scope2TabelleStromEingabe[[#This Row],[Emissionsfaktor MB '[in t CO2e/Einheit'] Scope 3]]*VLOOKUP(Scope2TabelleStromEingabe[[#This Row],[Datenqulität
(Dropdown)]],Datenqualität[], 2,FALSE),"")</f>
        <v/>
      </c>
      <c r="M91" s="413" t="str">
        <f>IFERROR(Scope2TabelleStromEingabe[[#This Row],[Menge]]*$B$231*VLOOKUP(Scope2TabelleStromEingabe[[#This Row],[Datenqulität
(Dropdown)]],Datenqualität[],2,FALSE),"")</f>
        <v/>
      </c>
      <c r="N91" s="413" t="str">
        <f>IFERROR(Scope2TabelleStromEingabe[[#This Row],[Menge]]*$C$231*VLOOKUP(Scope2TabelleStromEingabe[[#This Row],[Datenqulität
(Dropdown)]],Datenqualität[], 2,FALSE),"")</f>
        <v/>
      </c>
    </row>
    <row r="92" spans="1:14" customFormat="1" ht="14.1" customHeight="1">
      <c r="A92" s="203"/>
      <c r="B92" s="204"/>
      <c r="C92" s="16"/>
      <c r="D92" s="361"/>
      <c r="E92" s="318" t="str">
        <f>IFERROR(VLOOKUP(Scope2TabelleStromEingabe[[#This Row],[Emissionsquelle
(Dropdown)]],Emissionsfaktoren!$B:$G,2,FALSE),"")</f>
        <v/>
      </c>
      <c r="F92" s="16"/>
      <c r="G92" s="16"/>
      <c r="H92" s="16"/>
      <c r="I92" s="407" t="str">
        <f>IFERROR(VLOOKUP(Scope2TabelleStromEingabe[[#This Row],[Emissionsquelle
(Dropdown)]],Emissionsfaktoren!$B:$G,4,FALSE),"")</f>
        <v/>
      </c>
      <c r="J92" s="408" t="str">
        <f>IFERROR(Scope2TabelleStromEingabe[[#This Row],[Menge]]*Scope2TabelleStromEingabe[[#This Row],[Emissionsfaktor MB '[in t CO2e/Einheit'] Scope 2]]*VLOOKUP(Scope2TabelleStromEingabe[[#This Row],[Datenqulität
(Dropdown)]],Datenqualität[], 2,FALSE),"")</f>
        <v/>
      </c>
      <c r="K92" s="175" t="str">
        <f>IFERROR(VLOOKUP(Scope2TabelleStromEingabe[[#This Row],[Emissionsquelle
(Dropdown)]],Emissionsfaktoren!$B:$G,5,FALSE),"")</f>
        <v/>
      </c>
      <c r="L92" s="408" t="str">
        <f>IFERROR(Scope2TabelleStromEingabe[[#This Row],[Menge]]*Scope2TabelleStromEingabe[[#This Row],[Emissionsfaktor MB '[in t CO2e/Einheit'] Scope 3]]*VLOOKUP(Scope2TabelleStromEingabe[[#This Row],[Datenqulität
(Dropdown)]],Datenqualität[], 2,FALSE),"")</f>
        <v/>
      </c>
      <c r="M92" s="413" t="str">
        <f>IFERROR(Scope2TabelleStromEingabe[[#This Row],[Menge]]*$B$231*VLOOKUP(Scope2TabelleStromEingabe[[#This Row],[Datenqulität
(Dropdown)]],Datenqualität[],2,FALSE),"")</f>
        <v/>
      </c>
      <c r="N92" s="413" t="str">
        <f>IFERROR(Scope2TabelleStromEingabe[[#This Row],[Menge]]*$C$231*VLOOKUP(Scope2TabelleStromEingabe[[#This Row],[Datenqulität
(Dropdown)]],Datenqualität[], 2,FALSE),"")</f>
        <v/>
      </c>
    </row>
    <row r="93" spans="1:14" customFormat="1" ht="14.1" customHeight="1">
      <c r="A93" s="203"/>
      <c r="B93" s="204"/>
      <c r="C93" s="16"/>
      <c r="D93" s="361"/>
      <c r="E93" s="318" t="str">
        <f>IFERROR(VLOOKUP(Scope2TabelleStromEingabe[[#This Row],[Emissionsquelle
(Dropdown)]],Emissionsfaktoren!$B:$G,2,FALSE),"")</f>
        <v/>
      </c>
      <c r="F93" s="16"/>
      <c r="G93" s="16"/>
      <c r="H93" s="16"/>
      <c r="I93" s="407" t="str">
        <f>IFERROR(VLOOKUP(Scope2TabelleStromEingabe[[#This Row],[Emissionsquelle
(Dropdown)]],Emissionsfaktoren!$B:$G,4,FALSE),"")</f>
        <v/>
      </c>
      <c r="J93" s="408" t="str">
        <f>IFERROR(Scope2TabelleStromEingabe[[#This Row],[Menge]]*Scope2TabelleStromEingabe[[#This Row],[Emissionsfaktor MB '[in t CO2e/Einheit'] Scope 2]]*VLOOKUP(Scope2TabelleStromEingabe[[#This Row],[Datenqulität
(Dropdown)]],Datenqualität[], 2,FALSE),"")</f>
        <v/>
      </c>
      <c r="K93" s="175" t="str">
        <f>IFERROR(VLOOKUP(Scope2TabelleStromEingabe[[#This Row],[Emissionsquelle
(Dropdown)]],Emissionsfaktoren!$B:$G,5,FALSE),"")</f>
        <v/>
      </c>
      <c r="L93" s="408" t="str">
        <f>IFERROR(Scope2TabelleStromEingabe[[#This Row],[Menge]]*Scope2TabelleStromEingabe[[#This Row],[Emissionsfaktor MB '[in t CO2e/Einheit'] Scope 3]]*VLOOKUP(Scope2TabelleStromEingabe[[#This Row],[Datenqulität
(Dropdown)]],Datenqualität[], 2,FALSE),"")</f>
        <v/>
      </c>
      <c r="M93" s="413" t="str">
        <f>IFERROR(Scope2TabelleStromEingabe[[#This Row],[Menge]]*$B$231*VLOOKUP(Scope2TabelleStromEingabe[[#This Row],[Datenqulität
(Dropdown)]],Datenqualität[],2,FALSE),"")</f>
        <v/>
      </c>
      <c r="N93" s="413" t="str">
        <f>IFERROR(Scope2TabelleStromEingabe[[#This Row],[Menge]]*$C$231*VLOOKUP(Scope2TabelleStromEingabe[[#This Row],[Datenqulität
(Dropdown)]],Datenqualität[], 2,FALSE),"")</f>
        <v/>
      </c>
    </row>
    <row r="94" spans="1:14" customFormat="1" ht="14.1" customHeight="1">
      <c r="A94" s="203"/>
      <c r="B94" s="204"/>
      <c r="C94" s="16"/>
      <c r="D94" s="361"/>
      <c r="E94" s="318" t="str">
        <f>IFERROR(VLOOKUP(Scope2TabelleStromEingabe[[#This Row],[Emissionsquelle
(Dropdown)]],Emissionsfaktoren!$B:$G,2,FALSE),"")</f>
        <v/>
      </c>
      <c r="F94" s="16"/>
      <c r="G94" s="16"/>
      <c r="H94" s="16"/>
      <c r="I94" s="407" t="str">
        <f>IFERROR(VLOOKUP(Scope2TabelleStromEingabe[[#This Row],[Emissionsquelle
(Dropdown)]],Emissionsfaktoren!$B:$G,4,FALSE),"")</f>
        <v/>
      </c>
      <c r="J94" s="408" t="str">
        <f>IFERROR(Scope2TabelleStromEingabe[[#This Row],[Menge]]*Scope2TabelleStromEingabe[[#This Row],[Emissionsfaktor MB '[in t CO2e/Einheit'] Scope 2]]*VLOOKUP(Scope2TabelleStromEingabe[[#This Row],[Datenqulität
(Dropdown)]],Datenqualität[], 2,FALSE),"")</f>
        <v/>
      </c>
      <c r="K94" s="175" t="str">
        <f>IFERROR(VLOOKUP(Scope2TabelleStromEingabe[[#This Row],[Emissionsquelle
(Dropdown)]],Emissionsfaktoren!$B:$G,5,FALSE),"")</f>
        <v/>
      </c>
      <c r="L94" s="408" t="str">
        <f>IFERROR(Scope2TabelleStromEingabe[[#This Row],[Menge]]*Scope2TabelleStromEingabe[[#This Row],[Emissionsfaktor MB '[in t CO2e/Einheit'] Scope 3]]*VLOOKUP(Scope2TabelleStromEingabe[[#This Row],[Datenqulität
(Dropdown)]],Datenqualität[], 2,FALSE),"")</f>
        <v/>
      </c>
      <c r="M94" s="413" t="str">
        <f>IFERROR(Scope2TabelleStromEingabe[[#This Row],[Menge]]*$B$231*VLOOKUP(Scope2TabelleStromEingabe[[#This Row],[Datenqulität
(Dropdown)]],Datenqualität[],2,FALSE),"")</f>
        <v/>
      </c>
      <c r="N94" s="413" t="str">
        <f>IFERROR(Scope2TabelleStromEingabe[[#This Row],[Menge]]*$C$231*VLOOKUP(Scope2TabelleStromEingabe[[#This Row],[Datenqulität
(Dropdown)]],Datenqualität[], 2,FALSE),"")</f>
        <v/>
      </c>
    </row>
    <row r="95" spans="1:14" customFormat="1" ht="14.1" customHeight="1">
      <c r="A95" s="203"/>
      <c r="B95" s="204"/>
      <c r="C95" s="16"/>
      <c r="D95" s="361"/>
      <c r="E95" s="318" t="str">
        <f>IFERROR(VLOOKUP(Scope2TabelleStromEingabe[[#This Row],[Emissionsquelle
(Dropdown)]],Emissionsfaktoren!$B:$G,2,FALSE),"")</f>
        <v/>
      </c>
      <c r="F95" s="16"/>
      <c r="G95" s="16"/>
      <c r="H95" s="16"/>
      <c r="I95" s="407" t="str">
        <f>IFERROR(VLOOKUP(Scope2TabelleStromEingabe[[#This Row],[Emissionsquelle
(Dropdown)]],Emissionsfaktoren!$B:$G,4,FALSE),"")</f>
        <v/>
      </c>
      <c r="J95" s="408" t="str">
        <f>IFERROR(Scope2TabelleStromEingabe[[#This Row],[Menge]]*Scope2TabelleStromEingabe[[#This Row],[Emissionsfaktor MB '[in t CO2e/Einheit'] Scope 2]]*VLOOKUP(Scope2TabelleStromEingabe[[#This Row],[Datenqulität
(Dropdown)]],Datenqualität[], 2,FALSE),"")</f>
        <v/>
      </c>
      <c r="K95" s="175" t="str">
        <f>IFERROR(VLOOKUP(Scope2TabelleStromEingabe[[#This Row],[Emissionsquelle
(Dropdown)]],Emissionsfaktoren!$B:$G,5,FALSE),"")</f>
        <v/>
      </c>
      <c r="L95" s="408" t="str">
        <f>IFERROR(Scope2TabelleStromEingabe[[#This Row],[Menge]]*Scope2TabelleStromEingabe[[#This Row],[Emissionsfaktor MB '[in t CO2e/Einheit'] Scope 3]]*VLOOKUP(Scope2TabelleStromEingabe[[#This Row],[Datenqulität
(Dropdown)]],Datenqualität[], 2,FALSE),"")</f>
        <v/>
      </c>
      <c r="M95" s="413" t="str">
        <f>IFERROR(Scope2TabelleStromEingabe[[#This Row],[Menge]]*$B$231*VLOOKUP(Scope2TabelleStromEingabe[[#This Row],[Datenqulität
(Dropdown)]],Datenqualität[],2,FALSE),"")</f>
        <v/>
      </c>
      <c r="N95" s="413" t="str">
        <f>IFERROR(Scope2TabelleStromEingabe[[#This Row],[Menge]]*$C$231*VLOOKUP(Scope2TabelleStromEingabe[[#This Row],[Datenqulität
(Dropdown)]],Datenqualität[], 2,FALSE),"")</f>
        <v/>
      </c>
    </row>
    <row r="96" spans="1:14" customFormat="1" ht="14.1" customHeight="1">
      <c r="A96" s="203"/>
      <c r="B96" s="204"/>
      <c r="C96" s="16"/>
      <c r="D96" s="361"/>
      <c r="E96" s="318" t="str">
        <f>IFERROR(VLOOKUP(Scope2TabelleStromEingabe[[#This Row],[Emissionsquelle
(Dropdown)]],Emissionsfaktoren!$B:$G,2,FALSE),"")</f>
        <v/>
      </c>
      <c r="F96" s="16"/>
      <c r="G96" s="16"/>
      <c r="H96" s="16"/>
      <c r="I96" s="407" t="str">
        <f>IFERROR(VLOOKUP(Scope2TabelleStromEingabe[[#This Row],[Emissionsquelle
(Dropdown)]],Emissionsfaktoren!$B:$G,4,FALSE),"")</f>
        <v/>
      </c>
      <c r="J96" s="408" t="str">
        <f>IFERROR(Scope2TabelleStromEingabe[[#This Row],[Menge]]*Scope2TabelleStromEingabe[[#This Row],[Emissionsfaktor MB '[in t CO2e/Einheit'] Scope 2]]*VLOOKUP(Scope2TabelleStromEingabe[[#This Row],[Datenqulität
(Dropdown)]],Datenqualität[], 2,FALSE),"")</f>
        <v/>
      </c>
      <c r="K96" s="175" t="str">
        <f>IFERROR(VLOOKUP(Scope2TabelleStromEingabe[[#This Row],[Emissionsquelle
(Dropdown)]],Emissionsfaktoren!$B:$G,5,FALSE),"")</f>
        <v/>
      </c>
      <c r="L96" s="408" t="str">
        <f>IFERROR(Scope2TabelleStromEingabe[[#This Row],[Menge]]*Scope2TabelleStromEingabe[[#This Row],[Emissionsfaktor MB '[in t CO2e/Einheit'] Scope 3]]*VLOOKUP(Scope2TabelleStromEingabe[[#This Row],[Datenqulität
(Dropdown)]],Datenqualität[], 2,FALSE),"")</f>
        <v/>
      </c>
      <c r="M96" s="413" t="str">
        <f>IFERROR(Scope2TabelleStromEingabe[[#This Row],[Menge]]*$B$231*VLOOKUP(Scope2TabelleStromEingabe[[#This Row],[Datenqulität
(Dropdown)]],Datenqualität[],2,FALSE),"")</f>
        <v/>
      </c>
      <c r="N96" s="413" t="str">
        <f>IFERROR(Scope2TabelleStromEingabe[[#This Row],[Menge]]*$C$231*VLOOKUP(Scope2TabelleStromEingabe[[#This Row],[Datenqulität
(Dropdown)]],Datenqualität[], 2,FALSE),"")</f>
        <v/>
      </c>
    </row>
    <row r="97" spans="1:14" customFormat="1" ht="14.1" customHeight="1">
      <c r="A97" s="203"/>
      <c r="B97" s="204"/>
      <c r="C97" s="16"/>
      <c r="D97" s="361"/>
      <c r="E97" s="318" t="str">
        <f>IFERROR(VLOOKUP(Scope2TabelleStromEingabe[[#This Row],[Emissionsquelle
(Dropdown)]],Emissionsfaktoren!$B:$G,2,FALSE),"")</f>
        <v/>
      </c>
      <c r="F97" s="16"/>
      <c r="G97" s="16"/>
      <c r="H97" s="16"/>
      <c r="I97" s="407" t="str">
        <f>IFERROR(VLOOKUP(Scope2TabelleStromEingabe[[#This Row],[Emissionsquelle
(Dropdown)]],Emissionsfaktoren!$B:$G,4,FALSE),"")</f>
        <v/>
      </c>
      <c r="J97" s="408" t="str">
        <f>IFERROR(Scope2TabelleStromEingabe[[#This Row],[Menge]]*Scope2TabelleStromEingabe[[#This Row],[Emissionsfaktor MB '[in t CO2e/Einheit'] Scope 2]]*VLOOKUP(Scope2TabelleStromEingabe[[#This Row],[Datenqulität
(Dropdown)]],Datenqualität[], 2,FALSE),"")</f>
        <v/>
      </c>
      <c r="K97" s="175" t="str">
        <f>IFERROR(VLOOKUP(Scope2TabelleStromEingabe[[#This Row],[Emissionsquelle
(Dropdown)]],Emissionsfaktoren!$B:$G,5,FALSE),"")</f>
        <v/>
      </c>
      <c r="L97" s="408" t="str">
        <f>IFERROR(Scope2TabelleStromEingabe[[#This Row],[Menge]]*Scope2TabelleStromEingabe[[#This Row],[Emissionsfaktor MB '[in t CO2e/Einheit'] Scope 3]]*VLOOKUP(Scope2TabelleStromEingabe[[#This Row],[Datenqulität
(Dropdown)]],Datenqualität[], 2,FALSE),"")</f>
        <v/>
      </c>
      <c r="M97" s="413" t="str">
        <f>IFERROR(Scope2TabelleStromEingabe[[#This Row],[Menge]]*$B$231*VLOOKUP(Scope2TabelleStromEingabe[[#This Row],[Datenqulität
(Dropdown)]],Datenqualität[],2,FALSE),"")</f>
        <v/>
      </c>
      <c r="N97" s="413" t="str">
        <f>IFERROR(Scope2TabelleStromEingabe[[#This Row],[Menge]]*$C$231*VLOOKUP(Scope2TabelleStromEingabe[[#This Row],[Datenqulität
(Dropdown)]],Datenqualität[], 2,FALSE),"")</f>
        <v/>
      </c>
    </row>
    <row r="98" spans="1:14" customFormat="1" ht="14.1" customHeight="1">
      <c r="A98" s="203"/>
      <c r="B98" s="204"/>
      <c r="C98" s="16"/>
      <c r="D98" s="361"/>
      <c r="E98" s="318" t="str">
        <f>IFERROR(VLOOKUP(Scope2TabelleStromEingabe[[#This Row],[Emissionsquelle
(Dropdown)]],Emissionsfaktoren!$B:$G,2,FALSE),"")</f>
        <v/>
      </c>
      <c r="F98" s="16"/>
      <c r="G98" s="16"/>
      <c r="H98" s="16"/>
      <c r="I98" s="407" t="str">
        <f>IFERROR(VLOOKUP(Scope2TabelleStromEingabe[[#This Row],[Emissionsquelle
(Dropdown)]],Emissionsfaktoren!$B:$G,4,FALSE),"")</f>
        <v/>
      </c>
      <c r="J98" s="408" t="str">
        <f>IFERROR(Scope2TabelleStromEingabe[[#This Row],[Menge]]*Scope2TabelleStromEingabe[[#This Row],[Emissionsfaktor MB '[in t CO2e/Einheit'] Scope 2]]*VLOOKUP(Scope2TabelleStromEingabe[[#This Row],[Datenqulität
(Dropdown)]],Datenqualität[], 2,FALSE),"")</f>
        <v/>
      </c>
      <c r="K98" s="175" t="str">
        <f>IFERROR(VLOOKUP(Scope2TabelleStromEingabe[[#This Row],[Emissionsquelle
(Dropdown)]],Emissionsfaktoren!$B:$G,5,FALSE),"")</f>
        <v/>
      </c>
      <c r="L98" s="408" t="str">
        <f>IFERROR(Scope2TabelleStromEingabe[[#This Row],[Menge]]*Scope2TabelleStromEingabe[[#This Row],[Emissionsfaktor MB '[in t CO2e/Einheit'] Scope 3]]*VLOOKUP(Scope2TabelleStromEingabe[[#This Row],[Datenqulität
(Dropdown)]],Datenqualität[], 2,FALSE),"")</f>
        <v/>
      </c>
      <c r="M98" s="413" t="str">
        <f>IFERROR(Scope2TabelleStromEingabe[[#This Row],[Menge]]*$B$231*VLOOKUP(Scope2TabelleStromEingabe[[#This Row],[Datenqulität
(Dropdown)]],Datenqualität[],2,FALSE),"")</f>
        <v/>
      </c>
      <c r="N98" s="413" t="str">
        <f>IFERROR(Scope2TabelleStromEingabe[[#This Row],[Menge]]*$C$231*VLOOKUP(Scope2TabelleStromEingabe[[#This Row],[Datenqulität
(Dropdown)]],Datenqualität[], 2,FALSE),"")</f>
        <v/>
      </c>
    </row>
    <row r="99" spans="1:14" customFormat="1" ht="14.1" customHeight="1">
      <c r="A99" s="203"/>
      <c r="B99" s="204"/>
      <c r="C99" s="16"/>
      <c r="D99" s="361"/>
      <c r="E99" s="318" t="str">
        <f>IFERROR(VLOOKUP(Scope2TabelleStromEingabe[[#This Row],[Emissionsquelle
(Dropdown)]],Emissionsfaktoren!$B:$G,2,FALSE),"")</f>
        <v/>
      </c>
      <c r="F99" s="16"/>
      <c r="G99" s="16"/>
      <c r="H99" s="16"/>
      <c r="I99" s="407" t="str">
        <f>IFERROR(VLOOKUP(Scope2TabelleStromEingabe[[#This Row],[Emissionsquelle
(Dropdown)]],Emissionsfaktoren!$B:$G,4,FALSE),"")</f>
        <v/>
      </c>
      <c r="J99" s="408" t="str">
        <f>IFERROR(Scope2TabelleStromEingabe[[#This Row],[Menge]]*Scope2TabelleStromEingabe[[#This Row],[Emissionsfaktor MB '[in t CO2e/Einheit'] Scope 2]]*VLOOKUP(Scope2TabelleStromEingabe[[#This Row],[Datenqulität
(Dropdown)]],Datenqualität[], 2,FALSE),"")</f>
        <v/>
      </c>
      <c r="K99" s="175" t="str">
        <f>IFERROR(VLOOKUP(Scope2TabelleStromEingabe[[#This Row],[Emissionsquelle
(Dropdown)]],Emissionsfaktoren!$B:$G,5,FALSE),"")</f>
        <v/>
      </c>
      <c r="L99" s="408" t="str">
        <f>IFERROR(Scope2TabelleStromEingabe[[#This Row],[Menge]]*Scope2TabelleStromEingabe[[#This Row],[Emissionsfaktor MB '[in t CO2e/Einheit'] Scope 3]]*VLOOKUP(Scope2TabelleStromEingabe[[#This Row],[Datenqulität
(Dropdown)]],Datenqualität[], 2,FALSE),"")</f>
        <v/>
      </c>
      <c r="M99" s="413" t="str">
        <f>IFERROR(Scope2TabelleStromEingabe[[#This Row],[Menge]]*$B$231*VLOOKUP(Scope2TabelleStromEingabe[[#This Row],[Datenqulität
(Dropdown)]],Datenqualität[],2,FALSE),"")</f>
        <v/>
      </c>
      <c r="N99" s="413" t="str">
        <f>IFERROR(Scope2TabelleStromEingabe[[#This Row],[Menge]]*$C$231*VLOOKUP(Scope2TabelleStromEingabe[[#This Row],[Datenqulität
(Dropdown)]],Datenqualität[], 2,FALSE),"")</f>
        <v/>
      </c>
    </row>
    <row r="100" spans="1:14" ht="17.25" customHeight="1">
      <c r="A100" s="203"/>
      <c r="B100" s="204"/>
      <c r="C100" s="16"/>
      <c r="D100" s="361"/>
      <c r="E100" s="318" t="str">
        <f>IFERROR(VLOOKUP(Scope2TabelleStromEingabe[[#This Row],[Emissionsquelle
(Dropdown)]],Emissionsfaktoren!$B:$G,2,FALSE),"")</f>
        <v/>
      </c>
      <c r="F100" s="16"/>
      <c r="G100" s="16"/>
      <c r="H100" s="16"/>
      <c r="I100" s="407" t="str">
        <f>IFERROR(VLOOKUP(Scope2TabelleStromEingabe[[#This Row],[Emissionsquelle
(Dropdown)]],Emissionsfaktoren!$B:$G,4,FALSE),"")</f>
        <v/>
      </c>
      <c r="J100" s="408" t="str">
        <f>IFERROR(Scope2TabelleStromEingabe[[#This Row],[Menge]]*Scope2TabelleStromEingabe[[#This Row],[Emissionsfaktor MB '[in t CO2e/Einheit'] Scope 2]]*VLOOKUP(Scope2TabelleStromEingabe[[#This Row],[Datenqulität
(Dropdown)]],Datenqualität[], 2,FALSE),"")</f>
        <v/>
      </c>
      <c r="K100" s="175" t="str">
        <f>IFERROR(VLOOKUP(Scope2TabelleStromEingabe[[#This Row],[Emissionsquelle
(Dropdown)]],Emissionsfaktoren!$B:$G,5,FALSE),"")</f>
        <v/>
      </c>
      <c r="L100" s="408" t="str">
        <f>IFERROR(Scope2TabelleStromEingabe[[#This Row],[Menge]]*Scope2TabelleStromEingabe[[#This Row],[Emissionsfaktor MB '[in t CO2e/Einheit'] Scope 3]]*VLOOKUP(Scope2TabelleStromEingabe[[#This Row],[Datenqulität
(Dropdown)]],Datenqualität[], 2,FALSE),"")</f>
        <v/>
      </c>
      <c r="M100" s="413" t="str">
        <f>IFERROR(Scope2TabelleStromEingabe[[#This Row],[Menge]]*$B$231*VLOOKUP(Scope2TabelleStromEingabe[[#This Row],[Datenqulität
(Dropdown)]],Datenqualität[],2,FALSE),"")</f>
        <v/>
      </c>
      <c r="N100" s="413" t="str">
        <f>IFERROR(Scope2TabelleStromEingabe[[#This Row],[Menge]]*$C$231*VLOOKUP(Scope2TabelleStromEingabe[[#This Row],[Datenqulität
(Dropdown)]],Datenqualität[], 2,FALSE),"")</f>
        <v/>
      </c>
    </row>
    <row r="101" spans="1:14" ht="16.5" customHeight="1">
      <c r="A101" s="203"/>
      <c r="B101" s="204"/>
      <c r="C101" s="16"/>
      <c r="D101" s="361"/>
      <c r="E101" s="318" t="str">
        <f>IFERROR(VLOOKUP(Scope2TabelleStromEingabe[[#This Row],[Emissionsquelle
(Dropdown)]],Emissionsfaktoren!$B:$G,2,FALSE),"")</f>
        <v/>
      </c>
      <c r="F101" s="16"/>
      <c r="G101" s="16"/>
      <c r="H101" s="16"/>
      <c r="I101" s="407" t="str">
        <f>IFERROR(VLOOKUP(Scope2TabelleStromEingabe[[#This Row],[Emissionsquelle
(Dropdown)]],Emissionsfaktoren!$B:$G,4,FALSE),"")</f>
        <v/>
      </c>
      <c r="J101" s="408" t="str">
        <f>IFERROR(Scope2TabelleStromEingabe[[#This Row],[Menge]]*Scope2TabelleStromEingabe[[#This Row],[Emissionsfaktor MB '[in t CO2e/Einheit'] Scope 2]]*VLOOKUP(Scope2TabelleStromEingabe[[#This Row],[Datenqulität
(Dropdown)]],Datenqualität[], 2,FALSE),"")</f>
        <v/>
      </c>
      <c r="K101" s="175" t="str">
        <f>IFERROR(VLOOKUP(Scope2TabelleStromEingabe[[#This Row],[Emissionsquelle
(Dropdown)]],Emissionsfaktoren!$B:$G,5,FALSE),"")</f>
        <v/>
      </c>
      <c r="L101" s="408" t="str">
        <f>IFERROR(Scope2TabelleStromEingabe[[#This Row],[Menge]]*Scope2TabelleStromEingabe[[#This Row],[Emissionsfaktor MB '[in t CO2e/Einheit'] Scope 3]]*VLOOKUP(Scope2TabelleStromEingabe[[#This Row],[Datenqulität
(Dropdown)]],Datenqualität[], 2,FALSE),"")</f>
        <v/>
      </c>
      <c r="M101" s="413" t="str">
        <f>IFERROR(Scope2TabelleStromEingabe[[#This Row],[Menge]]*$B$231*VLOOKUP(Scope2TabelleStromEingabe[[#This Row],[Datenqulität
(Dropdown)]],Datenqualität[],2,FALSE),"")</f>
        <v/>
      </c>
      <c r="N101" s="413" t="str">
        <f>IFERROR(Scope2TabelleStromEingabe[[#This Row],[Menge]]*$C$231*VLOOKUP(Scope2TabelleStromEingabe[[#This Row],[Datenqulität
(Dropdown)]],Datenqualität[], 2,FALSE),"")</f>
        <v/>
      </c>
    </row>
    <row r="102" spans="1:14">
      <c r="A102" s="203"/>
      <c r="B102" s="204"/>
      <c r="C102" s="16"/>
      <c r="D102" s="361"/>
      <c r="E102" s="318" t="str">
        <f>IFERROR(VLOOKUP(Scope2TabelleStromEingabe[[#This Row],[Emissionsquelle
(Dropdown)]],Emissionsfaktoren!$B:$G,2,FALSE),"")</f>
        <v/>
      </c>
      <c r="F102" s="16"/>
      <c r="G102" s="16"/>
      <c r="H102" s="16"/>
      <c r="I102" s="407" t="str">
        <f>IFERROR(VLOOKUP(Scope2TabelleStromEingabe[[#This Row],[Emissionsquelle
(Dropdown)]],Emissionsfaktoren!$B:$G,4,FALSE),"")</f>
        <v/>
      </c>
      <c r="J102" s="408" t="str">
        <f>IFERROR(Scope2TabelleStromEingabe[[#This Row],[Menge]]*Scope2TabelleStromEingabe[[#This Row],[Emissionsfaktor MB '[in t CO2e/Einheit'] Scope 2]]*VLOOKUP(Scope2TabelleStromEingabe[[#This Row],[Datenqulität
(Dropdown)]],Datenqualität[], 2,FALSE),"")</f>
        <v/>
      </c>
      <c r="K102" s="175" t="str">
        <f>IFERROR(VLOOKUP(Scope2TabelleStromEingabe[[#This Row],[Emissionsquelle
(Dropdown)]],Emissionsfaktoren!$B:$G,5,FALSE),"")</f>
        <v/>
      </c>
      <c r="L102" s="408" t="str">
        <f>IFERROR(Scope2TabelleStromEingabe[[#This Row],[Menge]]*Scope2TabelleStromEingabe[[#This Row],[Emissionsfaktor MB '[in t CO2e/Einheit'] Scope 3]]*VLOOKUP(Scope2TabelleStromEingabe[[#This Row],[Datenqulität
(Dropdown)]],Datenqualität[], 2,FALSE),"")</f>
        <v/>
      </c>
      <c r="M102" s="413" t="str">
        <f>IFERROR(Scope2TabelleStromEingabe[[#This Row],[Menge]]*$B$231*VLOOKUP(Scope2TabelleStromEingabe[[#This Row],[Datenqulität
(Dropdown)]],Datenqualität[],2,FALSE),"")</f>
        <v/>
      </c>
      <c r="N102" s="413" t="str">
        <f>IFERROR(Scope2TabelleStromEingabe[[#This Row],[Menge]]*$C$231*VLOOKUP(Scope2TabelleStromEingabe[[#This Row],[Datenqulität
(Dropdown)]],Datenqualität[], 2,FALSE),"")</f>
        <v/>
      </c>
    </row>
    <row r="103" spans="1:14" ht="14.1" customHeight="1">
      <c r="A103" s="203"/>
      <c r="B103" s="204"/>
      <c r="C103" s="16"/>
      <c r="D103" s="361"/>
      <c r="E103" s="318" t="str">
        <f>IFERROR(VLOOKUP(Scope2TabelleStromEingabe[[#This Row],[Emissionsquelle
(Dropdown)]],Emissionsfaktoren!$B:$G,2,FALSE),"")</f>
        <v/>
      </c>
      <c r="F103" s="16"/>
      <c r="G103" s="16"/>
      <c r="H103" s="16"/>
      <c r="I103" s="407" t="str">
        <f>IFERROR(VLOOKUP(Scope2TabelleStromEingabe[[#This Row],[Emissionsquelle
(Dropdown)]],Emissionsfaktoren!$B:$G,4,FALSE),"")</f>
        <v/>
      </c>
      <c r="J103" s="408" t="str">
        <f>IFERROR(Scope2TabelleStromEingabe[[#This Row],[Menge]]*Scope2TabelleStromEingabe[[#This Row],[Emissionsfaktor MB '[in t CO2e/Einheit'] Scope 2]]*VLOOKUP(Scope2TabelleStromEingabe[[#This Row],[Datenqulität
(Dropdown)]],Datenqualität[], 2,FALSE),"")</f>
        <v/>
      </c>
      <c r="K103" s="175" t="str">
        <f>IFERROR(VLOOKUP(Scope2TabelleStromEingabe[[#This Row],[Emissionsquelle
(Dropdown)]],Emissionsfaktoren!$B:$G,5,FALSE),"")</f>
        <v/>
      </c>
      <c r="L103" s="408" t="str">
        <f>IFERROR(Scope2TabelleStromEingabe[[#This Row],[Menge]]*Scope2TabelleStromEingabe[[#This Row],[Emissionsfaktor MB '[in t CO2e/Einheit'] Scope 3]]*VLOOKUP(Scope2TabelleStromEingabe[[#This Row],[Datenqulität
(Dropdown)]],Datenqualität[], 2,FALSE),"")</f>
        <v/>
      </c>
      <c r="M103" s="413" t="str">
        <f>IFERROR(Scope2TabelleStromEingabe[[#This Row],[Menge]]*$B$231*VLOOKUP(Scope2TabelleStromEingabe[[#This Row],[Datenqulität
(Dropdown)]],Datenqualität[],2,FALSE),"")</f>
        <v/>
      </c>
      <c r="N103" s="413" t="str">
        <f>IFERROR(Scope2TabelleStromEingabe[[#This Row],[Menge]]*$C$231*VLOOKUP(Scope2TabelleStromEingabe[[#This Row],[Datenqulität
(Dropdown)]],Datenqualität[], 2,FALSE),"")</f>
        <v/>
      </c>
    </row>
    <row r="104" spans="1:14" ht="14.1" customHeight="1">
      <c r="A104" s="203"/>
      <c r="B104" s="204"/>
      <c r="C104" s="16"/>
      <c r="D104" s="361"/>
      <c r="E104" s="318" t="str">
        <f>IFERROR(VLOOKUP(Scope2TabelleStromEingabe[[#This Row],[Emissionsquelle
(Dropdown)]],Emissionsfaktoren!$B:$G,2,FALSE),"")</f>
        <v/>
      </c>
      <c r="F104" s="16"/>
      <c r="G104" s="16"/>
      <c r="H104" s="16"/>
      <c r="I104" s="407" t="str">
        <f>IFERROR(VLOOKUP(Scope2TabelleStromEingabe[[#This Row],[Emissionsquelle
(Dropdown)]],Emissionsfaktoren!$B:$G,4,FALSE),"")</f>
        <v/>
      </c>
      <c r="J104" s="408" t="str">
        <f>IFERROR(Scope2TabelleStromEingabe[[#This Row],[Menge]]*Scope2TabelleStromEingabe[[#This Row],[Emissionsfaktor MB '[in t CO2e/Einheit'] Scope 2]]*VLOOKUP(Scope2TabelleStromEingabe[[#This Row],[Datenqulität
(Dropdown)]],Datenqualität[], 2,FALSE),"")</f>
        <v/>
      </c>
      <c r="K104" s="175" t="str">
        <f>IFERROR(VLOOKUP(Scope2TabelleStromEingabe[[#This Row],[Emissionsquelle
(Dropdown)]],Emissionsfaktoren!$B:$G,5,FALSE),"")</f>
        <v/>
      </c>
      <c r="L104" s="408" t="str">
        <f>IFERROR(Scope2TabelleStromEingabe[[#This Row],[Menge]]*Scope2TabelleStromEingabe[[#This Row],[Emissionsfaktor MB '[in t CO2e/Einheit'] Scope 3]]*VLOOKUP(Scope2TabelleStromEingabe[[#This Row],[Datenqulität
(Dropdown)]],Datenqualität[], 2,FALSE),"")</f>
        <v/>
      </c>
      <c r="M104" s="413" t="str">
        <f>IFERROR(Scope2TabelleStromEingabe[[#This Row],[Menge]]*$B$231*VLOOKUP(Scope2TabelleStromEingabe[[#This Row],[Datenqulität
(Dropdown)]],Datenqualität[],2,FALSE),"")</f>
        <v/>
      </c>
      <c r="N104" s="413" t="str">
        <f>IFERROR(Scope2TabelleStromEingabe[[#This Row],[Menge]]*$C$231*VLOOKUP(Scope2TabelleStromEingabe[[#This Row],[Datenqulität
(Dropdown)]],Datenqualität[], 2,FALSE),"")</f>
        <v/>
      </c>
    </row>
    <row r="105" spans="1:14" ht="14.1" customHeight="1">
      <c r="A105" s="203"/>
      <c r="B105" s="204"/>
      <c r="C105" s="16"/>
      <c r="D105" s="361"/>
      <c r="E105" s="318" t="str">
        <f>IFERROR(VLOOKUP(Scope2TabelleStromEingabe[[#This Row],[Emissionsquelle
(Dropdown)]],Emissionsfaktoren!$B:$G,2,FALSE),"")</f>
        <v/>
      </c>
      <c r="F105" s="16"/>
      <c r="G105" s="16"/>
      <c r="H105" s="16"/>
      <c r="I105" s="407" t="str">
        <f>IFERROR(VLOOKUP(Scope2TabelleStromEingabe[[#This Row],[Emissionsquelle
(Dropdown)]],Emissionsfaktoren!$B:$G,4,FALSE),"")</f>
        <v/>
      </c>
      <c r="J105" s="408" t="str">
        <f>IFERROR(Scope2TabelleStromEingabe[[#This Row],[Menge]]*Scope2TabelleStromEingabe[[#This Row],[Emissionsfaktor MB '[in t CO2e/Einheit'] Scope 2]]*VLOOKUP(Scope2TabelleStromEingabe[[#This Row],[Datenqulität
(Dropdown)]],Datenqualität[], 2,FALSE),"")</f>
        <v/>
      </c>
      <c r="K105" s="175" t="str">
        <f>IFERROR(VLOOKUP(Scope2TabelleStromEingabe[[#This Row],[Emissionsquelle
(Dropdown)]],Emissionsfaktoren!$B:$G,5,FALSE),"")</f>
        <v/>
      </c>
      <c r="L105" s="408" t="str">
        <f>IFERROR(Scope2TabelleStromEingabe[[#This Row],[Menge]]*Scope2TabelleStromEingabe[[#This Row],[Emissionsfaktor MB '[in t CO2e/Einheit'] Scope 3]]*VLOOKUP(Scope2TabelleStromEingabe[[#This Row],[Datenqulität
(Dropdown)]],Datenqualität[], 2,FALSE),"")</f>
        <v/>
      </c>
      <c r="M105" s="413" t="str">
        <f>IFERROR(Scope2TabelleStromEingabe[[#This Row],[Menge]]*$B$231*VLOOKUP(Scope2TabelleStromEingabe[[#This Row],[Datenqulität
(Dropdown)]],Datenqualität[],2,FALSE),"")</f>
        <v/>
      </c>
      <c r="N105" s="413" t="str">
        <f>IFERROR(Scope2TabelleStromEingabe[[#This Row],[Menge]]*$C$231*VLOOKUP(Scope2TabelleStromEingabe[[#This Row],[Datenqulität
(Dropdown)]],Datenqualität[], 2,FALSE),"")</f>
        <v/>
      </c>
    </row>
    <row r="106" spans="1:14" ht="14.1" customHeight="1">
      <c r="A106" s="203"/>
      <c r="B106" s="204"/>
      <c r="C106" s="16"/>
      <c r="D106" s="361"/>
      <c r="E106" s="318" t="str">
        <f>IFERROR(VLOOKUP(Scope2TabelleStromEingabe[[#This Row],[Emissionsquelle
(Dropdown)]],Emissionsfaktoren!$B:$G,2,FALSE),"")</f>
        <v/>
      </c>
      <c r="F106" s="16"/>
      <c r="G106" s="16"/>
      <c r="H106" s="16"/>
      <c r="I106" s="407" t="str">
        <f>IFERROR(VLOOKUP(Scope2TabelleStromEingabe[[#This Row],[Emissionsquelle
(Dropdown)]],Emissionsfaktoren!$B:$G,4,FALSE),"")</f>
        <v/>
      </c>
      <c r="J106" s="408" t="str">
        <f>IFERROR(Scope2TabelleStromEingabe[[#This Row],[Menge]]*Scope2TabelleStromEingabe[[#This Row],[Emissionsfaktor MB '[in t CO2e/Einheit'] Scope 2]]*VLOOKUP(Scope2TabelleStromEingabe[[#This Row],[Datenqulität
(Dropdown)]],Datenqualität[], 2,FALSE),"")</f>
        <v/>
      </c>
      <c r="K106" s="175" t="str">
        <f>IFERROR(VLOOKUP(Scope2TabelleStromEingabe[[#This Row],[Emissionsquelle
(Dropdown)]],Emissionsfaktoren!$B:$G,5,FALSE),"")</f>
        <v/>
      </c>
      <c r="L106" s="408" t="str">
        <f>IFERROR(Scope2TabelleStromEingabe[[#This Row],[Menge]]*Scope2TabelleStromEingabe[[#This Row],[Emissionsfaktor MB '[in t CO2e/Einheit'] Scope 3]]*VLOOKUP(Scope2TabelleStromEingabe[[#This Row],[Datenqulität
(Dropdown)]],Datenqualität[], 2,FALSE),"")</f>
        <v/>
      </c>
      <c r="M106" s="413" t="str">
        <f>IFERROR(Scope2TabelleStromEingabe[[#This Row],[Menge]]*$B$231*VLOOKUP(Scope2TabelleStromEingabe[[#This Row],[Datenqulität
(Dropdown)]],Datenqualität[],2,FALSE),"")</f>
        <v/>
      </c>
      <c r="N106" s="413" t="str">
        <f>IFERROR(Scope2TabelleStromEingabe[[#This Row],[Menge]]*$C$231*VLOOKUP(Scope2TabelleStromEingabe[[#This Row],[Datenqulität
(Dropdown)]],Datenqualität[], 2,FALSE),"")</f>
        <v/>
      </c>
    </row>
    <row r="107" spans="1:14" ht="14.1" customHeight="1">
      <c r="A107" s="203"/>
      <c r="B107" s="204"/>
      <c r="C107" s="16"/>
      <c r="D107" s="361"/>
      <c r="E107" s="318" t="str">
        <f>IFERROR(VLOOKUP(Scope2TabelleStromEingabe[[#This Row],[Emissionsquelle
(Dropdown)]],Emissionsfaktoren!$B:$G,2,FALSE),"")</f>
        <v/>
      </c>
      <c r="F107" s="16"/>
      <c r="G107" s="16"/>
      <c r="H107" s="16"/>
      <c r="I107" s="407" t="str">
        <f>IFERROR(VLOOKUP(Scope2TabelleStromEingabe[[#This Row],[Emissionsquelle
(Dropdown)]],Emissionsfaktoren!$B:$G,4,FALSE),"")</f>
        <v/>
      </c>
      <c r="J107" s="408" t="str">
        <f>IFERROR(Scope2TabelleStromEingabe[[#This Row],[Menge]]*Scope2TabelleStromEingabe[[#This Row],[Emissionsfaktor MB '[in t CO2e/Einheit'] Scope 2]]*VLOOKUP(Scope2TabelleStromEingabe[[#This Row],[Datenqulität
(Dropdown)]],Datenqualität[], 2,FALSE),"")</f>
        <v/>
      </c>
      <c r="K107" s="175" t="str">
        <f>IFERROR(VLOOKUP(Scope2TabelleStromEingabe[[#This Row],[Emissionsquelle
(Dropdown)]],Emissionsfaktoren!$B:$G,5,FALSE),"")</f>
        <v/>
      </c>
      <c r="L107" s="408" t="str">
        <f>IFERROR(Scope2TabelleStromEingabe[[#This Row],[Menge]]*Scope2TabelleStromEingabe[[#This Row],[Emissionsfaktor MB '[in t CO2e/Einheit'] Scope 3]]*VLOOKUP(Scope2TabelleStromEingabe[[#This Row],[Datenqulität
(Dropdown)]],Datenqualität[], 2,FALSE),"")</f>
        <v/>
      </c>
      <c r="M107" s="413" t="str">
        <f>IFERROR(Scope2TabelleStromEingabe[[#This Row],[Menge]]*$B$231*VLOOKUP(Scope2TabelleStromEingabe[[#This Row],[Datenqulität
(Dropdown)]],Datenqualität[],2,FALSE),"")</f>
        <v/>
      </c>
      <c r="N107" s="413" t="str">
        <f>IFERROR(Scope2TabelleStromEingabe[[#This Row],[Menge]]*$C$231*VLOOKUP(Scope2TabelleStromEingabe[[#This Row],[Datenqulität
(Dropdown)]],Datenqualität[], 2,FALSE),"")</f>
        <v/>
      </c>
    </row>
    <row r="108" spans="1:14" ht="14.1" customHeight="1">
      <c r="A108" s="203"/>
      <c r="B108" s="204"/>
      <c r="C108" s="16"/>
      <c r="D108" s="361"/>
      <c r="E108" s="318" t="str">
        <f>IFERROR(VLOOKUP(Scope2TabelleStromEingabe[[#This Row],[Emissionsquelle
(Dropdown)]],Emissionsfaktoren!$B:$G,2,FALSE),"")</f>
        <v/>
      </c>
      <c r="F108" s="16"/>
      <c r="G108" s="16"/>
      <c r="H108" s="16"/>
      <c r="I108" s="407" t="str">
        <f>IFERROR(VLOOKUP(Scope2TabelleStromEingabe[[#This Row],[Emissionsquelle
(Dropdown)]],Emissionsfaktoren!$B:$G,4,FALSE),"")</f>
        <v/>
      </c>
      <c r="J108" s="408" t="str">
        <f>IFERROR(Scope2TabelleStromEingabe[[#This Row],[Menge]]*Scope2TabelleStromEingabe[[#This Row],[Emissionsfaktor MB '[in t CO2e/Einheit'] Scope 2]]*VLOOKUP(Scope2TabelleStromEingabe[[#This Row],[Datenqulität
(Dropdown)]],Datenqualität[], 2,FALSE),"")</f>
        <v/>
      </c>
      <c r="K108" s="175" t="str">
        <f>IFERROR(VLOOKUP(Scope2TabelleStromEingabe[[#This Row],[Emissionsquelle
(Dropdown)]],Emissionsfaktoren!$B:$G,5,FALSE),"")</f>
        <v/>
      </c>
      <c r="L108" s="408" t="str">
        <f>IFERROR(Scope2TabelleStromEingabe[[#This Row],[Menge]]*Scope2TabelleStromEingabe[[#This Row],[Emissionsfaktor MB '[in t CO2e/Einheit'] Scope 3]]*VLOOKUP(Scope2TabelleStromEingabe[[#This Row],[Datenqulität
(Dropdown)]],Datenqualität[], 2,FALSE),"")</f>
        <v/>
      </c>
      <c r="M108" s="413" t="str">
        <f>IFERROR(Scope2TabelleStromEingabe[[#This Row],[Menge]]*$B$231*VLOOKUP(Scope2TabelleStromEingabe[[#This Row],[Datenqulität
(Dropdown)]],Datenqualität[],2,FALSE),"")</f>
        <v/>
      </c>
      <c r="N108" s="413" t="str">
        <f>IFERROR(Scope2TabelleStromEingabe[[#This Row],[Menge]]*$C$231*VLOOKUP(Scope2TabelleStromEingabe[[#This Row],[Datenqulität
(Dropdown)]],Datenqualität[], 2,FALSE),"")</f>
        <v/>
      </c>
    </row>
    <row r="109" spans="1:14" ht="14.1" customHeight="1">
      <c r="A109" s="206"/>
      <c r="B109" s="207"/>
      <c r="C109" s="16"/>
      <c r="D109" s="362"/>
      <c r="E109" s="319" t="str">
        <f>IFERROR(VLOOKUP(Scope2TabelleStromEingabe[[#This Row],[Emissionsquelle
(Dropdown)]],Emissionsfaktoren!$B:$G,2,FALSE),"")</f>
        <v/>
      </c>
      <c r="F109" s="16"/>
      <c r="G109" s="200"/>
      <c r="H109" s="200"/>
      <c r="I109" s="414" t="str">
        <f>IFERROR(VLOOKUP(Scope2TabelleStromEingabe[[#This Row],[Emissionsquelle
(Dropdown)]],Emissionsfaktoren!$B:$G,4,FALSE),"")</f>
        <v/>
      </c>
      <c r="J109" s="409" t="str">
        <f>IFERROR(Scope2TabelleStromEingabe[[#This Row],[Menge]]*Scope2TabelleStromEingabe[[#This Row],[Emissionsfaktor MB '[in t CO2e/Einheit'] Scope 2]]*VLOOKUP(Scope2TabelleStromEingabe[[#This Row],[Datenqulität
(Dropdown)]],Datenqualität[], 2,FALSE),"")</f>
        <v/>
      </c>
      <c r="K109" s="175" t="str">
        <f>IFERROR(VLOOKUP(Scope2TabelleStromEingabe[[#This Row],[Emissionsquelle
(Dropdown)]],Emissionsfaktoren!$B:$G,5,FALSE),"")</f>
        <v/>
      </c>
      <c r="L109" s="408" t="str">
        <f>IFERROR(Scope2TabelleStromEingabe[[#This Row],[Menge]]*Scope2TabelleStromEingabe[[#This Row],[Emissionsfaktor MB '[in t CO2e/Einheit'] Scope 3]]*VLOOKUP(Scope2TabelleStromEingabe[[#This Row],[Datenqulität
(Dropdown)]],Datenqualität[], 2,FALSE),"")</f>
        <v/>
      </c>
      <c r="M109" s="413" t="str">
        <f>IFERROR(Scope2TabelleStromEingabe[[#This Row],[Menge]]*$B$231*VLOOKUP(Scope2TabelleStromEingabe[[#This Row],[Datenqulität
(Dropdown)]],Datenqualität[],2,FALSE),"")</f>
        <v/>
      </c>
      <c r="N109" s="413" t="str">
        <f>IFERROR(Scope2TabelleStromEingabe[[#This Row],[Menge]]*$C$231*VLOOKUP(Scope2TabelleStromEingabe[[#This Row],[Datenqulität
(Dropdown)]],Datenqualität[], 2,FALSE),"")</f>
        <v/>
      </c>
    </row>
    <row r="110" spans="1:14" ht="14.1" customHeight="1">
      <c r="A110" s="286"/>
      <c r="B110" s="287"/>
      <c r="C110" s="287"/>
      <c r="D110" s="288"/>
      <c r="E110" s="287"/>
      <c r="F110" s="287"/>
      <c r="G110" s="287"/>
      <c r="H110" s="289"/>
      <c r="I110" s="287"/>
      <c r="J110" s="290">
        <f>SUBTOTAL(109,Scope2TabelleStromEingabe[Berechnung MB Emissionen '[in t CO2e'] Scope 2])</f>
        <v>0</v>
      </c>
      <c r="K110" s="290"/>
      <c r="L110" s="290">
        <f>SUBTOTAL(109,Scope2TabelleStromEingabe[Berechnung MB Emissionen '[in t CO2e'] Scope 3])</f>
        <v>0</v>
      </c>
      <c r="M110" s="290">
        <f>SUBTOTAL(109,Scope2TabelleStromEingabe[Berechnung LB Emissionen '[in t CO2e'] Scope 2])</f>
        <v>0</v>
      </c>
      <c r="N110" s="290">
        <f>SUBTOTAL(109,Scope2TabelleStromEingabe[Berechnung LB Emissionen '[in t CO2e'] Scope 3])</f>
        <v>0</v>
      </c>
    </row>
    <row r="111" spans="1:14" ht="21" customHeight="1"/>
    <row r="112" spans="1:14" ht="60" customHeight="1">
      <c r="A112" s="80" t="s">
        <v>56</v>
      </c>
      <c r="B112" s="80"/>
      <c r="C112" s="80"/>
      <c r="D112" s="81"/>
      <c r="E112" s="80"/>
      <c r="F112" s="80"/>
      <c r="G112" s="80"/>
      <c r="H112" s="80"/>
      <c r="I112"/>
      <c r="J112"/>
      <c r="K112" s="78"/>
      <c r="L112" s="78"/>
      <c r="M112" s="66"/>
    </row>
    <row r="113" spans="1:13" ht="60" customHeight="1">
      <c r="A113" s="184" t="s">
        <v>24</v>
      </c>
      <c r="B113" s="185" t="s">
        <v>402</v>
      </c>
      <c r="C113" s="186" t="s">
        <v>26</v>
      </c>
      <c r="D113" s="188" t="s">
        <v>27</v>
      </c>
      <c r="E113" s="202" t="s">
        <v>28</v>
      </c>
      <c r="F113" s="190" t="s">
        <v>401</v>
      </c>
      <c r="G113" s="191" t="s">
        <v>29</v>
      </c>
      <c r="H113" s="191" t="s">
        <v>30</v>
      </c>
      <c r="I113" s="192" t="s">
        <v>397</v>
      </c>
      <c r="J113" s="193" t="s">
        <v>391</v>
      </c>
      <c r="K113" s="75" t="s">
        <v>398</v>
      </c>
      <c r="L113" s="194" t="s">
        <v>392</v>
      </c>
      <c r="M113"/>
    </row>
    <row r="114" spans="1:13" ht="14.1" customHeight="1">
      <c r="A114" s="203"/>
      <c r="B114" s="196"/>
      <c r="C114" s="16"/>
      <c r="D114" s="360"/>
      <c r="E114" s="208" t="str">
        <f>IFERROR(VLOOKUP(Scope2Tabelle51[[#This Row],[Emissionsquelle
(Dropdown)]],Emissionsfaktoren!$B:$G,2,FALSE),"")</f>
        <v/>
      </c>
      <c r="F114" s="16"/>
      <c r="G114" s="16"/>
      <c r="H114" s="16"/>
      <c r="I114" s="407" t="str">
        <f>IFERROR(VLOOKUP(Scope2Tabelle51[[#This Row],[Emissionsquelle
(Dropdown)]],Emissionsfaktoren!$B:$G,4,FALSE),"")</f>
        <v/>
      </c>
      <c r="J114" s="408" t="str">
        <f>IFERROR(Scope2Tabelle51[[#This Row],[Menge]]*Scope2Tabelle51[[#This Row],[Emissionsfaktor '[in t CO2e/Einheit'] Scope 2]]*VLOOKUP(Scope2Tabelle51[[#This Row],[Datenqulität
(Dropdown)]],Datenqualität[], 2,FALSE),"")</f>
        <v/>
      </c>
      <c r="K114" s="25" t="str">
        <f>IFERROR(VLOOKUP(Scope2Tabelle51[[#This Row],[Emissionsquelle
(Dropdown)]],Emissionsfaktoren!$B:$G,5,FALSE),"")</f>
        <v/>
      </c>
      <c r="L114" s="410" t="str">
        <f>IFERROR(Scope2Tabelle51[[#This Row],[Menge]]*Scope2Tabelle51[[#This Row],[Emissionsfaktor '[in t CO2e/Einheit'] Scope 3]]*VLOOKUP(Scope2Tabelle51[[#This Row],[Datenqulität
(Dropdown)]],Datenqualität[], 2,FALSE),"")</f>
        <v/>
      </c>
      <c r="M114" s="118"/>
    </row>
    <row r="115" spans="1:13" ht="14.1" customHeight="1">
      <c r="A115" s="203"/>
      <c r="B115" s="204"/>
      <c r="C115" s="16"/>
      <c r="D115" s="360"/>
      <c r="E115" s="209" t="str">
        <f>IFERROR(VLOOKUP(Scope2Tabelle51[[#This Row],[Emissionsquelle
(Dropdown)]],Emissionsfaktoren!$B:$G,2,FALSE),"")</f>
        <v/>
      </c>
      <c r="F115" s="16"/>
      <c r="G115" s="16"/>
      <c r="H115" s="16"/>
      <c r="I115" s="407" t="str">
        <f>IFERROR(VLOOKUP(Scope2Tabelle51[[#This Row],[Emissionsquelle
(Dropdown)]],Emissionsfaktoren!$B:$G,4,FALSE),"")</f>
        <v/>
      </c>
      <c r="J115" s="408" t="str">
        <f>IFERROR(Scope2Tabelle51[[#This Row],[Menge]]*Scope2Tabelle51[[#This Row],[Emissionsfaktor '[in t CO2e/Einheit'] Scope 2]]*VLOOKUP(Scope2Tabelle51[[#This Row],[Datenqulität
(Dropdown)]],Datenqualität[], 2,FALSE),"")</f>
        <v/>
      </c>
      <c r="K115" s="119" t="str">
        <f>IFERROR(VLOOKUP(Scope2Tabelle51[[#This Row],[Emissionsquelle
(Dropdown)]],Emissionsfaktoren!$B:$G,5,FALSE),"")</f>
        <v/>
      </c>
      <c r="L115" s="410" t="str">
        <f>IFERROR(Scope2Tabelle51[[#This Row],[Menge]]*Scope2Tabelle51[[#This Row],[Emissionsfaktor '[in t CO2e/Einheit'] Scope 3]]*VLOOKUP(Scope2Tabelle51[[#This Row],[Datenqulität
(Dropdown)]],Datenqualität[], 2,FALSE),"")</f>
        <v/>
      </c>
      <c r="M115" s="118"/>
    </row>
    <row r="116" spans="1:13" ht="14.1" customHeight="1">
      <c r="A116" s="203"/>
      <c r="B116" s="204"/>
      <c r="C116" s="16"/>
      <c r="D116" s="360"/>
      <c r="E116" s="209" t="str">
        <f>IFERROR(VLOOKUP(Scope2Tabelle51[[#This Row],[Emissionsquelle
(Dropdown)]],Emissionsfaktoren!$B:$G,2,FALSE),"")</f>
        <v/>
      </c>
      <c r="F116" s="16"/>
      <c r="G116" s="16"/>
      <c r="H116" s="16"/>
      <c r="I116" s="407" t="str">
        <f>IFERROR(VLOOKUP(Scope2Tabelle51[[#This Row],[Emissionsquelle
(Dropdown)]],Emissionsfaktoren!$B:$G,4,FALSE),"")</f>
        <v/>
      </c>
      <c r="J116" s="408" t="str">
        <f>IFERROR(Scope2Tabelle51[[#This Row],[Menge]]*Scope2Tabelle51[[#This Row],[Emissionsfaktor '[in t CO2e/Einheit'] Scope 2]]*VLOOKUP(Scope2Tabelle51[[#This Row],[Datenqulität
(Dropdown)]],Datenqualität[], 2,FALSE),"")</f>
        <v/>
      </c>
      <c r="K116" s="119" t="str">
        <f>IFERROR(VLOOKUP(Scope2Tabelle51[[#This Row],[Emissionsquelle
(Dropdown)]],Emissionsfaktoren!$B:$G,5,FALSE),"")</f>
        <v/>
      </c>
      <c r="L116" s="410" t="str">
        <f>IFERROR(Scope2Tabelle51[[#This Row],[Menge]]*Scope2Tabelle51[[#This Row],[Emissionsfaktor '[in t CO2e/Einheit'] Scope 3]]*VLOOKUP(Scope2Tabelle51[[#This Row],[Datenqulität
(Dropdown)]],Datenqualität[], 2,FALSE),"")</f>
        <v/>
      </c>
      <c r="M116" s="118"/>
    </row>
    <row r="117" spans="1:13" ht="14.1" customHeight="1">
      <c r="A117" s="203"/>
      <c r="B117" s="204"/>
      <c r="C117" s="16"/>
      <c r="D117" s="360"/>
      <c r="E117" s="209" t="str">
        <f>IFERROR(VLOOKUP(Scope2Tabelle51[[#This Row],[Emissionsquelle
(Dropdown)]],Emissionsfaktoren!$B:$G,2,FALSE),"")</f>
        <v/>
      </c>
      <c r="F117" s="16"/>
      <c r="G117" s="16"/>
      <c r="H117" s="16"/>
      <c r="I117" s="407" t="str">
        <f>IFERROR(VLOOKUP(Scope2Tabelle51[[#This Row],[Emissionsquelle
(Dropdown)]],Emissionsfaktoren!$B:$G,4,FALSE),"")</f>
        <v/>
      </c>
      <c r="J117" s="408" t="str">
        <f>IFERROR(Scope2Tabelle51[[#This Row],[Menge]]*Scope2Tabelle51[[#This Row],[Emissionsfaktor '[in t CO2e/Einheit'] Scope 2]]*VLOOKUP(Scope2Tabelle51[[#This Row],[Datenqulität
(Dropdown)]],Datenqualität[], 2,FALSE),"")</f>
        <v/>
      </c>
      <c r="K117" s="119" t="str">
        <f>IFERROR(VLOOKUP(Scope2Tabelle51[[#This Row],[Emissionsquelle
(Dropdown)]],Emissionsfaktoren!$B:$G,5,FALSE),"")</f>
        <v/>
      </c>
      <c r="L117" s="410" t="str">
        <f>IFERROR(Scope2Tabelle51[[#This Row],[Menge]]*Scope2Tabelle51[[#This Row],[Emissionsfaktor '[in t CO2e/Einheit'] Scope 3]]*VLOOKUP(Scope2Tabelle51[[#This Row],[Datenqulität
(Dropdown)]],Datenqualität[], 2,FALSE),"")</f>
        <v/>
      </c>
      <c r="M117" s="118"/>
    </row>
    <row r="118" spans="1:13" ht="14.1" customHeight="1">
      <c r="A118" s="203"/>
      <c r="B118" s="204"/>
      <c r="C118" s="16"/>
      <c r="D118" s="360"/>
      <c r="E118" s="209" t="str">
        <f>IFERROR(VLOOKUP(Scope2Tabelle51[[#This Row],[Emissionsquelle
(Dropdown)]],Emissionsfaktoren!$B:$G,2,FALSE),"")</f>
        <v/>
      </c>
      <c r="F118" s="16"/>
      <c r="G118" s="16"/>
      <c r="H118" s="16"/>
      <c r="I118" s="407" t="str">
        <f>IFERROR(VLOOKUP(Scope2Tabelle51[[#This Row],[Emissionsquelle
(Dropdown)]],Emissionsfaktoren!$B:$G,4,FALSE),"")</f>
        <v/>
      </c>
      <c r="J118" s="408" t="str">
        <f>IFERROR(Scope2Tabelle51[[#This Row],[Menge]]*Scope2Tabelle51[[#This Row],[Emissionsfaktor '[in t CO2e/Einheit'] Scope 2]]*VLOOKUP(Scope2Tabelle51[[#This Row],[Datenqulität
(Dropdown)]],Datenqualität[], 2,FALSE),"")</f>
        <v/>
      </c>
      <c r="K118" s="119" t="str">
        <f>IFERROR(VLOOKUP(Scope2Tabelle51[[#This Row],[Emissionsquelle
(Dropdown)]],Emissionsfaktoren!$B:$G,5,FALSE),"")</f>
        <v/>
      </c>
      <c r="L118" s="410" t="str">
        <f>IFERROR(Scope2Tabelle51[[#This Row],[Menge]]*Scope2Tabelle51[[#This Row],[Emissionsfaktor '[in t CO2e/Einheit'] Scope 3]]*VLOOKUP(Scope2Tabelle51[[#This Row],[Datenqulität
(Dropdown)]],Datenqualität[], 2,FALSE),"")</f>
        <v/>
      </c>
      <c r="M118" s="118"/>
    </row>
    <row r="119" spans="1:13" ht="14.1" customHeight="1">
      <c r="A119" s="203"/>
      <c r="B119" s="204"/>
      <c r="C119" s="16"/>
      <c r="D119" s="360"/>
      <c r="E119" s="209" t="str">
        <f>IFERROR(VLOOKUP(Scope2Tabelle51[[#This Row],[Emissionsquelle
(Dropdown)]],Emissionsfaktoren!$B:$G,2,FALSE),"")</f>
        <v/>
      </c>
      <c r="F119" s="16"/>
      <c r="G119" s="16"/>
      <c r="H119" s="16"/>
      <c r="I119" s="407" t="str">
        <f>IFERROR(VLOOKUP(Scope2Tabelle51[[#This Row],[Emissionsquelle
(Dropdown)]],Emissionsfaktoren!$B:$G,4,FALSE),"")</f>
        <v/>
      </c>
      <c r="J119" s="408" t="str">
        <f>IFERROR(Scope2Tabelle51[[#This Row],[Menge]]*Scope2Tabelle51[[#This Row],[Emissionsfaktor '[in t CO2e/Einheit'] Scope 2]]*VLOOKUP(Scope2Tabelle51[[#This Row],[Datenqulität
(Dropdown)]],Datenqualität[], 2,FALSE),"")</f>
        <v/>
      </c>
      <c r="K119" s="119" t="str">
        <f>IFERROR(VLOOKUP(Scope2Tabelle51[[#This Row],[Emissionsquelle
(Dropdown)]],Emissionsfaktoren!$B:$G,5,FALSE),"")</f>
        <v/>
      </c>
      <c r="L119" s="410" t="str">
        <f>IFERROR(Scope2Tabelle51[[#This Row],[Menge]]*Scope2Tabelle51[[#This Row],[Emissionsfaktor '[in t CO2e/Einheit'] Scope 3]]*VLOOKUP(Scope2Tabelle51[[#This Row],[Datenqulität
(Dropdown)]],Datenqualität[], 2,FALSE),"")</f>
        <v/>
      </c>
      <c r="M119" s="118"/>
    </row>
    <row r="120" spans="1:13" ht="14.1" customHeight="1">
      <c r="A120" s="203"/>
      <c r="B120" s="204"/>
      <c r="C120" s="16"/>
      <c r="D120" s="360"/>
      <c r="E120" s="209" t="str">
        <f>IFERROR(VLOOKUP(Scope2Tabelle51[[#This Row],[Emissionsquelle
(Dropdown)]],Emissionsfaktoren!$B:$G,2,FALSE),"")</f>
        <v/>
      </c>
      <c r="F120" s="16"/>
      <c r="G120" s="16"/>
      <c r="H120" s="16"/>
      <c r="I120" s="407" t="str">
        <f>IFERROR(VLOOKUP(Scope2Tabelle51[[#This Row],[Emissionsquelle
(Dropdown)]],Emissionsfaktoren!$B:$G,4,FALSE),"")</f>
        <v/>
      </c>
      <c r="J120" s="408" t="str">
        <f>IFERROR(Scope2Tabelle51[[#This Row],[Menge]]*Scope2Tabelle51[[#This Row],[Emissionsfaktor '[in t CO2e/Einheit'] Scope 2]]*VLOOKUP(Scope2Tabelle51[[#This Row],[Datenqulität
(Dropdown)]],Datenqualität[], 2,FALSE),"")</f>
        <v/>
      </c>
      <c r="K120" s="119" t="str">
        <f>IFERROR(VLOOKUP(Scope2Tabelle51[[#This Row],[Emissionsquelle
(Dropdown)]],Emissionsfaktoren!$B:$G,5,FALSE),"")</f>
        <v/>
      </c>
      <c r="L120" s="410" t="str">
        <f>IFERROR(Scope2Tabelle51[[#This Row],[Menge]]*Scope2Tabelle51[[#This Row],[Emissionsfaktor '[in t CO2e/Einheit'] Scope 3]]*VLOOKUP(Scope2Tabelle51[[#This Row],[Datenqulität
(Dropdown)]],Datenqualität[], 2,FALSE),"")</f>
        <v/>
      </c>
      <c r="M120" s="118"/>
    </row>
    <row r="121" spans="1:13" ht="14.1" customHeight="1">
      <c r="A121" s="203"/>
      <c r="B121" s="204"/>
      <c r="C121" s="16"/>
      <c r="D121" s="360"/>
      <c r="E121" s="209" t="str">
        <f>IFERROR(VLOOKUP(Scope2Tabelle51[[#This Row],[Emissionsquelle
(Dropdown)]],Emissionsfaktoren!$B:$G,2,FALSE),"")</f>
        <v/>
      </c>
      <c r="F121" s="16"/>
      <c r="G121" s="16"/>
      <c r="H121" s="16"/>
      <c r="I121" s="407" t="str">
        <f>IFERROR(VLOOKUP(Scope2Tabelle51[[#This Row],[Emissionsquelle
(Dropdown)]],Emissionsfaktoren!$B:$G,4,FALSE),"")</f>
        <v/>
      </c>
      <c r="J121" s="408" t="str">
        <f>IFERROR(Scope2Tabelle51[[#This Row],[Menge]]*Scope2Tabelle51[[#This Row],[Emissionsfaktor '[in t CO2e/Einheit'] Scope 2]]*VLOOKUP(Scope2Tabelle51[[#This Row],[Datenqulität
(Dropdown)]],Datenqualität[], 2,FALSE),"")</f>
        <v/>
      </c>
      <c r="K121" s="119" t="str">
        <f>IFERROR(VLOOKUP(Scope2Tabelle51[[#This Row],[Emissionsquelle
(Dropdown)]],Emissionsfaktoren!$B:$G,5,FALSE),"")</f>
        <v/>
      </c>
      <c r="L121" s="410" t="str">
        <f>IFERROR(Scope2Tabelle51[[#This Row],[Menge]]*Scope2Tabelle51[[#This Row],[Emissionsfaktor '[in t CO2e/Einheit'] Scope 3]]*VLOOKUP(Scope2Tabelle51[[#This Row],[Datenqulität
(Dropdown)]],Datenqualität[], 2,FALSE),"")</f>
        <v/>
      </c>
      <c r="M121" s="118"/>
    </row>
    <row r="122" spans="1:13" ht="14.1" customHeight="1">
      <c r="A122" s="203"/>
      <c r="B122" s="204"/>
      <c r="C122" s="16"/>
      <c r="D122" s="360"/>
      <c r="E122" s="209" t="str">
        <f>IFERROR(VLOOKUP(Scope2Tabelle51[[#This Row],[Emissionsquelle
(Dropdown)]],Emissionsfaktoren!$B:$G,2,FALSE),"")</f>
        <v/>
      </c>
      <c r="F122" s="16"/>
      <c r="G122" s="16"/>
      <c r="H122" s="16"/>
      <c r="I122" s="407" t="str">
        <f>IFERROR(VLOOKUP(Scope2Tabelle51[[#This Row],[Emissionsquelle
(Dropdown)]],Emissionsfaktoren!$B:$G,4,FALSE),"")</f>
        <v/>
      </c>
      <c r="J122" s="408" t="str">
        <f>IFERROR(Scope2Tabelle51[[#This Row],[Menge]]*Scope2Tabelle51[[#This Row],[Emissionsfaktor '[in t CO2e/Einheit'] Scope 2]]*VLOOKUP(Scope2Tabelle51[[#This Row],[Datenqulität
(Dropdown)]],Datenqualität[], 2,FALSE),"")</f>
        <v/>
      </c>
      <c r="K122" s="119" t="str">
        <f>IFERROR(VLOOKUP(Scope2Tabelle51[[#This Row],[Emissionsquelle
(Dropdown)]],Emissionsfaktoren!$B:$G,5,FALSE),"")</f>
        <v/>
      </c>
      <c r="L122" s="410" t="str">
        <f>IFERROR(Scope2Tabelle51[[#This Row],[Menge]]*Scope2Tabelle51[[#This Row],[Emissionsfaktor '[in t CO2e/Einheit'] Scope 3]]*VLOOKUP(Scope2Tabelle51[[#This Row],[Datenqulität
(Dropdown)]],Datenqualität[], 2,FALSE),"")</f>
        <v/>
      </c>
      <c r="M122" s="118"/>
    </row>
    <row r="123" spans="1:13" ht="14.1" customHeight="1">
      <c r="A123" s="203"/>
      <c r="B123" s="204"/>
      <c r="C123" s="16"/>
      <c r="D123" s="360"/>
      <c r="E123" s="209" t="str">
        <f>IFERROR(VLOOKUP(Scope2Tabelle51[[#This Row],[Emissionsquelle
(Dropdown)]],Emissionsfaktoren!$B:$G,2,FALSE),"")</f>
        <v/>
      </c>
      <c r="F123" s="16"/>
      <c r="G123" s="16"/>
      <c r="H123" s="16"/>
      <c r="I123" s="407" t="str">
        <f>IFERROR(VLOOKUP(Scope2Tabelle51[[#This Row],[Emissionsquelle
(Dropdown)]],Emissionsfaktoren!$B:$G,4,FALSE),"")</f>
        <v/>
      </c>
      <c r="J123" s="408" t="str">
        <f>IFERROR(Scope2Tabelle51[[#This Row],[Menge]]*Scope2Tabelle51[[#This Row],[Emissionsfaktor '[in t CO2e/Einheit'] Scope 2]]*VLOOKUP(Scope2Tabelle51[[#This Row],[Datenqulität
(Dropdown)]],Datenqualität[], 2,FALSE),"")</f>
        <v/>
      </c>
      <c r="K123" s="119" t="str">
        <f>IFERROR(VLOOKUP(Scope2Tabelle51[[#This Row],[Emissionsquelle
(Dropdown)]],Emissionsfaktoren!$B:$G,5,FALSE),"")</f>
        <v/>
      </c>
      <c r="L123" s="410" t="str">
        <f>IFERROR(Scope2Tabelle51[[#This Row],[Menge]]*Scope2Tabelle51[[#This Row],[Emissionsfaktor '[in t CO2e/Einheit'] Scope 3]]*VLOOKUP(Scope2Tabelle51[[#This Row],[Datenqulität
(Dropdown)]],Datenqualität[], 2,FALSE),"")</f>
        <v/>
      </c>
      <c r="M123" s="118"/>
    </row>
    <row r="124" spans="1:13" ht="14.1" customHeight="1">
      <c r="A124" s="203"/>
      <c r="B124" s="204"/>
      <c r="C124" s="16"/>
      <c r="D124" s="360"/>
      <c r="E124" s="209" t="str">
        <f>IFERROR(VLOOKUP(Scope2Tabelle51[[#This Row],[Emissionsquelle
(Dropdown)]],Emissionsfaktoren!$B:$G,2,FALSE),"")</f>
        <v/>
      </c>
      <c r="F124" s="16"/>
      <c r="G124" s="16"/>
      <c r="H124" s="16"/>
      <c r="I124" s="407" t="str">
        <f>IFERROR(VLOOKUP(Scope2Tabelle51[[#This Row],[Emissionsquelle
(Dropdown)]],Emissionsfaktoren!$B:$G,4,FALSE),"")</f>
        <v/>
      </c>
      <c r="J124" s="408" t="str">
        <f>IFERROR(Scope2Tabelle51[[#This Row],[Menge]]*Scope2Tabelle51[[#This Row],[Emissionsfaktor '[in t CO2e/Einheit'] Scope 2]]*VLOOKUP(Scope2Tabelle51[[#This Row],[Datenqulität
(Dropdown)]],Datenqualität[], 2,FALSE),"")</f>
        <v/>
      </c>
      <c r="K124" s="119" t="str">
        <f>IFERROR(VLOOKUP(Scope2Tabelle51[[#This Row],[Emissionsquelle
(Dropdown)]],Emissionsfaktoren!$B:$G,5,FALSE),"")</f>
        <v/>
      </c>
      <c r="L124" s="410" t="str">
        <f>IFERROR(Scope2Tabelle51[[#This Row],[Menge]]*Scope2Tabelle51[[#This Row],[Emissionsfaktor '[in t CO2e/Einheit'] Scope 3]]*VLOOKUP(Scope2Tabelle51[[#This Row],[Datenqulität
(Dropdown)]],Datenqualität[], 2,FALSE),"")</f>
        <v/>
      </c>
      <c r="M124" s="118"/>
    </row>
    <row r="125" spans="1:13" ht="14.1" customHeight="1">
      <c r="A125" s="203"/>
      <c r="B125" s="204"/>
      <c r="C125" s="16"/>
      <c r="D125" s="360"/>
      <c r="E125" s="209" t="str">
        <f>IFERROR(VLOOKUP(Scope2Tabelle51[[#This Row],[Emissionsquelle
(Dropdown)]],Emissionsfaktoren!$B:$G,2,FALSE),"")</f>
        <v/>
      </c>
      <c r="F125" s="16"/>
      <c r="G125" s="16"/>
      <c r="H125" s="16"/>
      <c r="I125" s="407" t="str">
        <f>IFERROR(VLOOKUP(Scope2Tabelle51[[#This Row],[Emissionsquelle
(Dropdown)]],Emissionsfaktoren!$B:$G,4,FALSE),"")</f>
        <v/>
      </c>
      <c r="J125" s="408" t="str">
        <f>IFERROR(Scope2Tabelle51[[#This Row],[Menge]]*Scope2Tabelle51[[#This Row],[Emissionsfaktor '[in t CO2e/Einheit'] Scope 2]]*VLOOKUP(Scope2Tabelle51[[#This Row],[Datenqulität
(Dropdown)]],Datenqualität[], 2,FALSE),"")</f>
        <v/>
      </c>
      <c r="K125" s="119" t="str">
        <f>IFERROR(VLOOKUP(Scope2Tabelle51[[#This Row],[Emissionsquelle
(Dropdown)]],Emissionsfaktoren!$B:$G,5,FALSE),"")</f>
        <v/>
      </c>
      <c r="L125" s="410" t="str">
        <f>IFERROR(Scope2Tabelle51[[#This Row],[Menge]]*Scope2Tabelle51[[#This Row],[Emissionsfaktor '[in t CO2e/Einheit'] Scope 3]]*VLOOKUP(Scope2Tabelle51[[#This Row],[Datenqulität
(Dropdown)]],Datenqualität[], 2,FALSE),"")</f>
        <v/>
      </c>
      <c r="M125" s="118"/>
    </row>
    <row r="126" spans="1:13" ht="14.1" customHeight="1">
      <c r="A126" s="203"/>
      <c r="B126" s="204"/>
      <c r="C126" s="16"/>
      <c r="D126" s="360"/>
      <c r="E126" s="209" t="str">
        <f>IFERROR(VLOOKUP(Scope2Tabelle51[[#This Row],[Emissionsquelle
(Dropdown)]],Emissionsfaktoren!$B:$G,2,FALSE),"")</f>
        <v/>
      </c>
      <c r="F126" s="16"/>
      <c r="G126" s="16"/>
      <c r="H126" s="16"/>
      <c r="I126" s="407" t="str">
        <f>IFERROR(VLOOKUP(Scope2Tabelle51[[#This Row],[Emissionsquelle
(Dropdown)]],Emissionsfaktoren!$B:$G,4,FALSE),"")</f>
        <v/>
      </c>
      <c r="J126" s="408" t="str">
        <f>IFERROR(Scope2Tabelle51[[#This Row],[Menge]]*Scope2Tabelle51[[#This Row],[Emissionsfaktor '[in t CO2e/Einheit'] Scope 2]]*VLOOKUP(Scope2Tabelle51[[#This Row],[Datenqulität
(Dropdown)]],Datenqualität[], 2,FALSE),"")</f>
        <v/>
      </c>
      <c r="K126" s="119" t="str">
        <f>IFERROR(VLOOKUP(Scope2Tabelle51[[#This Row],[Emissionsquelle
(Dropdown)]],Emissionsfaktoren!$B:$G,5,FALSE),"")</f>
        <v/>
      </c>
      <c r="L126" s="410" t="str">
        <f>IFERROR(Scope2Tabelle51[[#This Row],[Menge]]*Scope2Tabelle51[[#This Row],[Emissionsfaktor '[in t CO2e/Einheit'] Scope 3]]*VLOOKUP(Scope2Tabelle51[[#This Row],[Datenqulität
(Dropdown)]],Datenqualität[], 2,FALSE),"")</f>
        <v/>
      </c>
      <c r="M126" s="118"/>
    </row>
    <row r="127" spans="1:13" ht="14.1" customHeight="1">
      <c r="A127" s="203"/>
      <c r="B127" s="204"/>
      <c r="C127" s="16"/>
      <c r="D127" s="360"/>
      <c r="E127" s="209" t="str">
        <f>IFERROR(VLOOKUP(Scope2Tabelle51[[#This Row],[Emissionsquelle
(Dropdown)]],Emissionsfaktoren!$B:$G,2,FALSE),"")</f>
        <v/>
      </c>
      <c r="F127" s="16"/>
      <c r="G127" s="16"/>
      <c r="H127" s="16"/>
      <c r="I127" s="407" t="str">
        <f>IFERROR(VLOOKUP(Scope2Tabelle51[[#This Row],[Emissionsquelle
(Dropdown)]],Emissionsfaktoren!$B:$G,4,FALSE),"")</f>
        <v/>
      </c>
      <c r="J127" s="408" t="str">
        <f>IFERROR(Scope2Tabelle51[[#This Row],[Menge]]*Scope2Tabelle51[[#This Row],[Emissionsfaktor '[in t CO2e/Einheit'] Scope 2]]*VLOOKUP(Scope2Tabelle51[[#This Row],[Datenqulität
(Dropdown)]],Datenqualität[], 2,FALSE),"")</f>
        <v/>
      </c>
      <c r="K127" s="119" t="str">
        <f>IFERROR(VLOOKUP(Scope2Tabelle51[[#This Row],[Emissionsquelle
(Dropdown)]],Emissionsfaktoren!$B:$G,5,FALSE),"")</f>
        <v/>
      </c>
      <c r="L127" s="410" t="str">
        <f>IFERROR(Scope2Tabelle51[[#This Row],[Menge]]*Scope2Tabelle51[[#This Row],[Emissionsfaktor '[in t CO2e/Einheit'] Scope 3]]*VLOOKUP(Scope2Tabelle51[[#This Row],[Datenqulität
(Dropdown)]],Datenqualität[], 2,FALSE),"")</f>
        <v/>
      </c>
      <c r="M127" s="118"/>
    </row>
    <row r="128" spans="1:13" ht="14.1" customHeight="1">
      <c r="A128" s="203"/>
      <c r="B128" s="204"/>
      <c r="C128" s="16"/>
      <c r="D128" s="360"/>
      <c r="E128" s="209" t="str">
        <f>IFERROR(VLOOKUP(Scope2Tabelle51[[#This Row],[Emissionsquelle
(Dropdown)]],Emissionsfaktoren!$B:$G,2,FALSE),"")</f>
        <v/>
      </c>
      <c r="F128" s="16"/>
      <c r="G128" s="16"/>
      <c r="H128" s="16"/>
      <c r="I128" s="407" t="str">
        <f>IFERROR(VLOOKUP(Scope2Tabelle51[[#This Row],[Emissionsquelle
(Dropdown)]],Emissionsfaktoren!$B:$G,4,FALSE),"")</f>
        <v/>
      </c>
      <c r="J128" s="408" t="str">
        <f>IFERROR(Scope2Tabelle51[[#This Row],[Menge]]*Scope2Tabelle51[[#This Row],[Emissionsfaktor '[in t CO2e/Einheit'] Scope 2]]*VLOOKUP(Scope2Tabelle51[[#This Row],[Datenqulität
(Dropdown)]],Datenqualität[], 2,FALSE),"")</f>
        <v/>
      </c>
      <c r="K128" s="119" t="str">
        <f>IFERROR(VLOOKUP(Scope2Tabelle51[[#This Row],[Emissionsquelle
(Dropdown)]],Emissionsfaktoren!$B:$G,5,FALSE),"")</f>
        <v/>
      </c>
      <c r="L128" s="410" t="str">
        <f>IFERROR(Scope2Tabelle51[[#This Row],[Menge]]*Scope2Tabelle51[[#This Row],[Emissionsfaktor '[in t CO2e/Einheit'] Scope 3]]*VLOOKUP(Scope2Tabelle51[[#This Row],[Datenqulität
(Dropdown)]],Datenqualität[], 2,FALSE),"")</f>
        <v/>
      </c>
      <c r="M128" s="118"/>
    </row>
    <row r="129" spans="1:13" ht="14.1" customHeight="1">
      <c r="A129" s="203"/>
      <c r="B129" s="204"/>
      <c r="C129" s="16"/>
      <c r="D129" s="360"/>
      <c r="E129" s="209" t="str">
        <f>IFERROR(VLOOKUP(Scope2Tabelle51[[#This Row],[Emissionsquelle
(Dropdown)]],Emissionsfaktoren!$B:$G,2,FALSE),"")</f>
        <v/>
      </c>
      <c r="F129" s="16"/>
      <c r="G129" s="16"/>
      <c r="H129" s="16"/>
      <c r="I129" s="407" t="str">
        <f>IFERROR(VLOOKUP(Scope2Tabelle51[[#This Row],[Emissionsquelle
(Dropdown)]],Emissionsfaktoren!$B:$G,4,FALSE),"")</f>
        <v/>
      </c>
      <c r="J129" s="408" t="str">
        <f>IFERROR(Scope2Tabelle51[[#This Row],[Menge]]*Scope2Tabelle51[[#This Row],[Emissionsfaktor '[in t CO2e/Einheit'] Scope 2]]*VLOOKUP(Scope2Tabelle51[[#This Row],[Datenqulität
(Dropdown)]],Datenqualität[], 2,FALSE),"")</f>
        <v/>
      </c>
      <c r="K129" s="119" t="str">
        <f>IFERROR(VLOOKUP(Scope2Tabelle51[[#This Row],[Emissionsquelle
(Dropdown)]],Emissionsfaktoren!$B:$G,5,FALSE),"")</f>
        <v/>
      </c>
      <c r="L129" s="410" t="str">
        <f>IFERROR(Scope2Tabelle51[[#This Row],[Menge]]*Scope2Tabelle51[[#This Row],[Emissionsfaktor '[in t CO2e/Einheit'] Scope 3]]*VLOOKUP(Scope2Tabelle51[[#This Row],[Datenqulität
(Dropdown)]],Datenqualität[], 2,FALSE),"")</f>
        <v/>
      </c>
      <c r="M129" s="118"/>
    </row>
    <row r="130" spans="1:13" ht="14.1" customHeight="1">
      <c r="A130" s="203"/>
      <c r="B130" s="204"/>
      <c r="C130" s="16"/>
      <c r="D130" s="360"/>
      <c r="E130" s="209" t="str">
        <f>IFERROR(VLOOKUP(Scope2Tabelle51[[#This Row],[Emissionsquelle
(Dropdown)]],Emissionsfaktoren!$B:$G,2,FALSE),"")</f>
        <v/>
      </c>
      <c r="F130" s="16"/>
      <c r="G130" s="16"/>
      <c r="H130" s="16"/>
      <c r="I130" s="407" t="str">
        <f>IFERROR(VLOOKUP(Scope2Tabelle51[[#This Row],[Emissionsquelle
(Dropdown)]],Emissionsfaktoren!$B:$G,4,FALSE),"")</f>
        <v/>
      </c>
      <c r="J130" s="408" t="str">
        <f>IFERROR(Scope2Tabelle51[[#This Row],[Menge]]*Scope2Tabelle51[[#This Row],[Emissionsfaktor '[in t CO2e/Einheit'] Scope 2]]*VLOOKUP(Scope2Tabelle51[[#This Row],[Datenqulität
(Dropdown)]],Datenqualität[], 2,FALSE),"")</f>
        <v/>
      </c>
      <c r="K130" s="119" t="str">
        <f>IFERROR(VLOOKUP(Scope2Tabelle51[[#This Row],[Emissionsquelle
(Dropdown)]],Emissionsfaktoren!$B:$G,5,FALSE),"")</f>
        <v/>
      </c>
      <c r="L130" s="410" t="str">
        <f>IFERROR(Scope2Tabelle51[[#This Row],[Menge]]*Scope2Tabelle51[[#This Row],[Emissionsfaktor '[in t CO2e/Einheit'] Scope 3]]*VLOOKUP(Scope2Tabelle51[[#This Row],[Datenqulität
(Dropdown)]],Datenqualität[], 2,FALSE),"")</f>
        <v/>
      </c>
      <c r="M130" s="118"/>
    </row>
    <row r="131" spans="1:13" ht="14.1" customHeight="1">
      <c r="A131" s="203"/>
      <c r="B131" s="204"/>
      <c r="C131" s="16"/>
      <c r="D131" s="360"/>
      <c r="E131" s="209" t="str">
        <f>IFERROR(VLOOKUP(Scope2Tabelle51[[#This Row],[Emissionsquelle
(Dropdown)]],Emissionsfaktoren!$B:$G,2,FALSE),"")</f>
        <v/>
      </c>
      <c r="F131" s="16"/>
      <c r="G131" s="16"/>
      <c r="H131" s="16"/>
      <c r="I131" s="407" t="str">
        <f>IFERROR(VLOOKUP(Scope2Tabelle51[[#This Row],[Emissionsquelle
(Dropdown)]],Emissionsfaktoren!$B:$G,4,FALSE),"")</f>
        <v/>
      </c>
      <c r="J131" s="408" t="str">
        <f>IFERROR(Scope2Tabelle51[[#This Row],[Menge]]*Scope2Tabelle51[[#This Row],[Emissionsfaktor '[in t CO2e/Einheit'] Scope 2]]*VLOOKUP(Scope2Tabelle51[[#This Row],[Datenqulität
(Dropdown)]],Datenqualität[], 2,FALSE),"")</f>
        <v/>
      </c>
      <c r="K131" s="119" t="str">
        <f>IFERROR(VLOOKUP(Scope2Tabelle51[[#This Row],[Emissionsquelle
(Dropdown)]],Emissionsfaktoren!$B:$G,5,FALSE),"")</f>
        <v/>
      </c>
      <c r="L131" s="410" t="str">
        <f>IFERROR(Scope2Tabelle51[[#This Row],[Menge]]*Scope2Tabelle51[[#This Row],[Emissionsfaktor '[in t CO2e/Einheit'] Scope 3]]*VLOOKUP(Scope2Tabelle51[[#This Row],[Datenqulität
(Dropdown)]],Datenqualität[], 2,FALSE),"")</f>
        <v/>
      </c>
      <c r="M131" s="118"/>
    </row>
    <row r="132" spans="1:13" ht="14.1" customHeight="1">
      <c r="A132" s="203"/>
      <c r="B132" s="204"/>
      <c r="C132" s="16"/>
      <c r="D132" s="360"/>
      <c r="E132" s="209" t="str">
        <f>IFERROR(VLOOKUP(Scope2Tabelle51[[#This Row],[Emissionsquelle
(Dropdown)]],Emissionsfaktoren!$B:$G,2,FALSE),"")</f>
        <v/>
      </c>
      <c r="F132" s="16"/>
      <c r="G132" s="16"/>
      <c r="H132" s="16"/>
      <c r="I132" s="407" t="str">
        <f>IFERROR(VLOOKUP(Scope2Tabelle51[[#This Row],[Emissionsquelle
(Dropdown)]],Emissionsfaktoren!$B:$G,4,FALSE),"")</f>
        <v/>
      </c>
      <c r="J132" s="408" t="str">
        <f>IFERROR(Scope2Tabelle51[[#This Row],[Menge]]*Scope2Tabelle51[[#This Row],[Emissionsfaktor '[in t CO2e/Einheit'] Scope 2]]*VLOOKUP(Scope2Tabelle51[[#This Row],[Datenqulität
(Dropdown)]],Datenqualität[], 2,FALSE),"")</f>
        <v/>
      </c>
      <c r="K132" s="119" t="str">
        <f>IFERROR(VLOOKUP(Scope2Tabelle51[[#This Row],[Emissionsquelle
(Dropdown)]],Emissionsfaktoren!$B:$G,5,FALSE),"")</f>
        <v/>
      </c>
      <c r="L132" s="410" t="str">
        <f>IFERROR(Scope2Tabelle51[[#This Row],[Menge]]*Scope2Tabelle51[[#This Row],[Emissionsfaktor '[in t CO2e/Einheit'] Scope 3]]*VLOOKUP(Scope2Tabelle51[[#This Row],[Datenqulität
(Dropdown)]],Datenqualität[], 2,FALSE),"")</f>
        <v/>
      </c>
      <c r="M132" s="118"/>
    </row>
    <row r="133" spans="1:13" ht="14.1" customHeight="1">
      <c r="A133" s="203"/>
      <c r="B133" s="204"/>
      <c r="C133" s="16"/>
      <c r="D133" s="360"/>
      <c r="E133" s="209" t="str">
        <f>IFERROR(VLOOKUP(Scope2Tabelle51[[#This Row],[Emissionsquelle
(Dropdown)]],Emissionsfaktoren!$B:$G,2,FALSE),"")</f>
        <v/>
      </c>
      <c r="F133" s="16"/>
      <c r="G133" s="16"/>
      <c r="H133" s="16"/>
      <c r="I133" s="407" t="str">
        <f>IFERROR(VLOOKUP(Scope2Tabelle51[[#This Row],[Emissionsquelle
(Dropdown)]],Emissionsfaktoren!$B:$G,4,FALSE),"")</f>
        <v/>
      </c>
      <c r="J133" s="408" t="str">
        <f>IFERROR(Scope2Tabelle51[[#This Row],[Menge]]*Scope2Tabelle51[[#This Row],[Emissionsfaktor '[in t CO2e/Einheit'] Scope 2]]*VLOOKUP(Scope2Tabelle51[[#This Row],[Datenqulität
(Dropdown)]],Datenqualität[], 2,FALSE),"")</f>
        <v/>
      </c>
      <c r="K133" s="119" t="str">
        <f>IFERROR(VLOOKUP(Scope2Tabelle51[[#This Row],[Emissionsquelle
(Dropdown)]],Emissionsfaktoren!$B:$G,5,FALSE),"")</f>
        <v/>
      </c>
      <c r="L133" s="410" t="str">
        <f>IFERROR(Scope2Tabelle51[[#This Row],[Menge]]*Scope2Tabelle51[[#This Row],[Emissionsfaktor '[in t CO2e/Einheit'] Scope 3]]*VLOOKUP(Scope2Tabelle51[[#This Row],[Datenqulität
(Dropdown)]],Datenqualität[], 2,FALSE),"")</f>
        <v/>
      </c>
      <c r="M133" s="118"/>
    </row>
    <row r="134" spans="1:13" ht="14.1" customHeight="1">
      <c r="A134" s="203"/>
      <c r="B134" s="204"/>
      <c r="C134" s="16"/>
      <c r="D134" s="360"/>
      <c r="E134" s="209" t="str">
        <f>IFERROR(VLOOKUP(Scope2Tabelle51[[#This Row],[Emissionsquelle
(Dropdown)]],Emissionsfaktoren!$B:$G,2,FALSE),"")</f>
        <v/>
      </c>
      <c r="F134" s="16"/>
      <c r="G134" s="16"/>
      <c r="H134" s="16"/>
      <c r="I134" s="407" t="str">
        <f>IFERROR(VLOOKUP(Scope2Tabelle51[[#This Row],[Emissionsquelle
(Dropdown)]],Emissionsfaktoren!$B:$G,4,FALSE),"")</f>
        <v/>
      </c>
      <c r="J134" s="408" t="str">
        <f>IFERROR(Scope2Tabelle51[[#This Row],[Menge]]*Scope2Tabelle51[[#This Row],[Emissionsfaktor '[in t CO2e/Einheit'] Scope 2]]*VLOOKUP(Scope2Tabelle51[[#This Row],[Datenqulität
(Dropdown)]],Datenqualität[], 2,FALSE),"")</f>
        <v/>
      </c>
      <c r="K134" s="119" t="str">
        <f>IFERROR(VLOOKUP(Scope2Tabelle51[[#This Row],[Emissionsquelle
(Dropdown)]],Emissionsfaktoren!$B:$G,5,FALSE),"")</f>
        <v/>
      </c>
      <c r="L134" s="410" t="str">
        <f>IFERROR(Scope2Tabelle51[[#This Row],[Menge]]*Scope2Tabelle51[[#This Row],[Emissionsfaktor '[in t CO2e/Einheit'] Scope 3]]*VLOOKUP(Scope2Tabelle51[[#This Row],[Datenqulität
(Dropdown)]],Datenqualität[], 2,FALSE),"")</f>
        <v/>
      </c>
      <c r="M134" s="118"/>
    </row>
    <row r="135" spans="1:13" ht="14.1" customHeight="1">
      <c r="A135" s="203"/>
      <c r="B135" s="204"/>
      <c r="C135" s="16"/>
      <c r="D135" s="360"/>
      <c r="E135" s="209" t="str">
        <f>IFERROR(VLOOKUP(Scope2Tabelle51[[#This Row],[Emissionsquelle
(Dropdown)]],Emissionsfaktoren!$B:$G,2,FALSE),"")</f>
        <v/>
      </c>
      <c r="F135" s="16"/>
      <c r="G135" s="16"/>
      <c r="H135" s="16"/>
      <c r="I135" s="407" t="str">
        <f>IFERROR(VLOOKUP(Scope2Tabelle51[[#This Row],[Emissionsquelle
(Dropdown)]],Emissionsfaktoren!$B:$G,4,FALSE),"")</f>
        <v/>
      </c>
      <c r="J135" s="408" t="str">
        <f>IFERROR(Scope2Tabelle51[[#This Row],[Menge]]*Scope2Tabelle51[[#This Row],[Emissionsfaktor '[in t CO2e/Einheit'] Scope 2]]*VLOOKUP(Scope2Tabelle51[[#This Row],[Datenqulität
(Dropdown)]],Datenqualität[], 2,FALSE),"")</f>
        <v/>
      </c>
      <c r="K135" s="119" t="str">
        <f>IFERROR(VLOOKUP(Scope2Tabelle51[[#This Row],[Emissionsquelle
(Dropdown)]],Emissionsfaktoren!$B:$G,5,FALSE),"")</f>
        <v/>
      </c>
      <c r="L135" s="410" t="str">
        <f>IFERROR(Scope2Tabelle51[[#This Row],[Menge]]*Scope2Tabelle51[[#This Row],[Emissionsfaktor '[in t CO2e/Einheit'] Scope 3]]*VLOOKUP(Scope2Tabelle51[[#This Row],[Datenqulität
(Dropdown)]],Datenqualität[], 2,FALSE),"")</f>
        <v/>
      </c>
      <c r="M135" s="118"/>
    </row>
    <row r="136" spans="1:13" ht="14.1" customHeight="1">
      <c r="A136" s="203"/>
      <c r="B136" s="204"/>
      <c r="C136" s="16"/>
      <c r="D136" s="360"/>
      <c r="E136" s="209" t="str">
        <f>IFERROR(VLOOKUP(Scope2Tabelle51[[#This Row],[Emissionsquelle
(Dropdown)]],Emissionsfaktoren!$B:$G,2,FALSE),"")</f>
        <v/>
      </c>
      <c r="F136" s="16"/>
      <c r="G136" s="16"/>
      <c r="H136" s="16"/>
      <c r="I136" s="407" t="str">
        <f>IFERROR(VLOOKUP(Scope2Tabelle51[[#This Row],[Emissionsquelle
(Dropdown)]],Emissionsfaktoren!$B:$G,4,FALSE),"")</f>
        <v/>
      </c>
      <c r="J136" s="408" t="str">
        <f>IFERROR(Scope2Tabelle51[[#This Row],[Menge]]*Scope2Tabelle51[[#This Row],[Emissionsfaktor '[in t CO2e/Einheit'] Scope 2]]*VLOOKUP(Scope2Tabelle51[[#This Row],[Datenqulität
(Dropdown)]],Datenqualität[], 2,FALSE),"")</f>
        <v/>
      </c>
      <c r="K136" s="119" t="str">
        <f>IFERROR(VLOOKUP(Scope2Tabelle51[[#This Row],[Emissionsquelle
(Dropdown)]],Emissionsfaktoren!$B:$G,5,FALSE),"")</f>
        <v/>
      </c>
      <c r="L136" s="410" t="str">
        <f>IFERROR(Scope2Tabelle51[[#This Row],[Menge]]*Scope2Tabelle51[[#This Row],[Emissionsfaktor '[in t CO2e/Einheit'] Scope 3]]*VLOOKUP(Scope2Tabelle51[[#This Row],[Datenqulität
(Dropdown)]],Datenqualität[], 2,FALSE),"")</f>
        <v/>
      </c>
      <c r="M136" s="118"/>
    </row>
    <row r="137" spans="1:13" ht="14.1" customHeight="1">
      <c r="A137" s="203"/>
      <c r="B137" s="204"/>
      <c r="C137" s="16"/>
      <c r="D137" s="360"/>
      <c r="E137" s="209" t="str">
        <f>IFERROR(VLOOKUP(Scope2Tabelle51[[#This Row],[Emissionsquelle
(Dropdown)]],Emissionsfaktoren!$B:$G,2,FALSE),"")</f>
        <v/>
      </c>
      <c r="F137" s="16"/>
      <c r="G137" s="16"/>
      <c r="H137" s="16"/>
      <c r="I137" s="407" t="str">
        <f>IFERROR(VLOOKUP(Scope2Tabelle51[[#This Row],[Emissionsquelle
(Dropdown)]],Emissionsfaktoren!$B:$G,4,FALSE),"")</f>
        <v/>
      </c>
      <c r="J137" s="408" t="str">
        <f>IFERROR(Scope2Tabelle51[[#This Row],[Menge]]*Scope2Tabelle51[[#This Row],[Emissionsfaktor '[in t CO2e/Einheit'] Scope 2]]*VLOOKUP(Scope2Tabelle51[[#This Row],[Datenqulität
(Dropdown)]],Datenqualität[], 2,FALSE),"")</f>
        <v/>
      </c>
      <c r="K137" s="119" t="str">
        <f>IFERROR(VLOOKUP(Scope2Tabelle51[[#This Row],[Emissionsquelle
(Dropdown)]],Emissionsfaktoren!$B:$G,5,FALSE),"")</f>
        <v/>
      </c>
      <c r="L137" s="410" t="str">
        <f>IFERROR(Scope2Tabelle51[[#This Row],[Menge]]*Scope2Tabelle51[[#This Row],[Emissionsfaktor '[in t CO2e/Einheit'] Scope 3]]*VLOOKUP(Scope2Tabelle51[[#This Row],[Datenqulität
(Dropdown)]],Datenqualität[], 2,FALSE),"")</f>
        <v/>
      </c>
      <c r="M137" s="118"/>
    </row>
    <row r="138" spans="1:13" ht="14.1" customHeight="1">
      <c r="A138" s="203"/>
      <c r="B138" s="204"/>
      <c r="C138" s="16"/>
      <c r="D138" s="360"/>
      <c r="E138" s="209" t="str">
        <f>IFERROR(VLOOKUP(Scope2Tabelle51[[#This Row],[Emissionsquelle
(Dropdown)]],Emissionsfaktoren!$B:$G,2,FALSE),"")</f>
        <v/>
      </c>
      <c r="F138" s="16"/>
      <c r="G138" s="16"/>
      <c r="H138" s="16"/>
      <c r="I138" s="407" t="str">
        <f>IFERROR(VLOOKUP(Scope2Tabelle51[[#This Row],[Emissionsquelle
(Dropdown)]],Emissionsfaktoren!$B:$G,4,FALSE),"")</f>
        <v/>
      </c>
      <c r="J138" s="408" t="str">
        <f>IFERROR(Scope2Tabelle51[[#This Row],[Menge]]*Scope2Tabelle51[[#This Row],[Emissionsfaktor '[in t CO2e/Einheit'] Scope 2]]*VLOOKUP(Scope2Tabelle51[[#This Row],[Datenqulität
(Dropdown)]],Datenqualität[], 2,FALSE),"")</f>
        <v/>
      </c>
      <c r="K138" s="119" t="str">
        <f>IFERROR(VLOOKUP(Scope2Tabelle51[[#This Row],[Emissionsquelle
(Dropdown)]],Emissionsfaktoren!$B:$G,5,FALSE),"")</f>
        <v/>
      </c>
      <c r="L138" s="410" t="str">
        <f>IFERROR(Scope2Tabelle51[[#This Row],[Menge]]*Scope2Tabelle51[[#This Row],[Emissionsfaktor '[in t CO2e/Einheit'] Scope 3]]*VLOOKUP(Scope2Tabelle51[[#This Row],[Datenqulität
(Dropdown)]],Datenqualität[], 2,FALSE),"")</f>
        <v/>
      </c>
      <c r="M138" s="118"/>
    </row>
    <row r="139" spans="1:13" ht="14.1" customHeight="1">
      <c r="A139" s="203"/>
      <c r="B139" s="204"/>
      <c r="C139" s="16"/>
      <c r="D139" s="360"/>
      <c r="E139" s="209" t="str">
        <f>IFERROR(VLOOKUP(Scope2Tabelle51[[#This Row],[Emissionsquelle
(Dropdown)]],Emissionsfaktoren!$B:$G,2,FALSE),"")</f>
        <v/>
      </c>
      <c r="F139" s="16"/>
      <c r="G139" s="16"/>
      <c r="H139" s="16"/>
      <c r="I139" s="407" t="str">
        <f>IFERROR(VLOOKUP(Scope2Tabelle51[[#This Row],[Emissionsquelle
(Dropdown)]],Emissionsfaktoren!$B:$G,4,FALSE),"")</f>
        <v/>
      </c>
      <c r="J139" s="408" t="str">
        <f>IFERROR(Scope2Tabelle51[[#This Row],[Menge]]*Scope2Tabelle51[[#This Row],[Emissionsfaktor '[in t CO2e/Einheit'] Scope 2]]*VLOOKUP(Scope2Tabelle51[[#This Row],[Datenqulität
(Dropdown)]],Datenqualität[], 2,FALSE),"")</f>
        <v/>
      </c>
      <c r="K139" s="119" t="str">
        <f>IFERROR(VLOOKUP(Scope2Tabelle51[[#This Row],[Emissionsquelle
(Dropdown)]],Emissionsfaktoren!$B:$G,5,FALSE),"")</f>
        <v/>
      </c>
      <c r="L139" s="410" t="str">
        <f>IFERROR(Scope2Tabelle51[[#This Row],[Menge]]*Scope2Tabelle51[[#This Row],[Emissionsfaktor '[in t CO2e/Einheit'] Scope 3]]*VLOOKUP(Scope2Tabelle51[[#This Row],[Datenqulität
(Dropdown)]],Datenqualität[], 2,FALSE),"")</f>
        <v/>
      </c>
      <c r="M139" s="118"/>
    </row>
    <row r="140" spans="1:13" ht="14.1" customHeight="1">
      <c r="A140" s="203"/>
      <c r="B140" s="204"/>
      <c r="C140" s="16"/>
      <c r="D140" s="360"/>
      <c r="E140" s="209" t="str">
        <f>IFERROR(VLOOKUP(Scope2Tabelle51[[#This Row],[Emissionsquelle
(Dropdown)]],Emissionsfaktoren!$B:$G,2,FALSE),"")</f>
        <v/>
      </c>
      <c r="F140" s="16"/>
      <c r="G140" s="16"/>
      <c r="H140" s="16"/>
      <c r="I140" s="407" t="str">
        <f>IFERROR(VLOOKUP(Scope2Tabelle51[[#This Row],[Emissionsquelle
(Dropdown)]],Emissionsfaktoren!$B:$G,4,FALSE),"")</f>
        <v/>
      </c>
      <c r="J140" s="408" t="str">
        <f>IFERROR(Scope2Tabelle51[[#This Row],[Menge]]*Scope2Tabelle51[[#This Row],[Emissionsfaktor '[in t CO2e/Einheit'] Scope 2]]*VLOOKUP(Scope2Tabelle51[[#This Row],[Datenqulität
(Dropdown)]],Datenqualität[], 2,FALSE),"")</f>
        <v/>
      </c>
      <c r="K140" s="119" t="str">
        <f>IFERROR(VLOOKUP(Scope2Tabelle51[[#This Row],[Emissionsquelle
(Dropdown)]],Emissionsfaktoren!$B:$G,5,FALSE),"")</f>
        <v/>
      </c>
      <c r="L140" s="410" t="str">
        <f>IFERROR(Scope2Tabelle51[[#This Row],[Menge]]*Scope2Tabelle51[[#This Row],[Emissionsfaktor '[in t CO2e/Einheit'] Scope 3]]*VLOOKUP(Scope2Tabelle51[[#This Row],[Datenqulität
(Dropdown)]],Datenqualität[], 2,FALSE),"")</f>
        <v/>
      </c>
      <c r="M140" s="118"/>
    </row>
    <row r="141" spans="1:13" ht="14.1" customHeight="1">
      <c r="A141" s="203"/>
      <c r="B141" s="204"/>
      <c r="C141" s="16"/>
      <c r="D141" s="360"/>
      <c r="E141" s="209" t="str">
        <f>IFERROR(VLOOKUP(Scope2Tabelle51[[#This Row],[Emissionsquelle
(Dropdown)]],Emissionsfaktoren!$B:$G,2,FALSE),"")</f>
        <v/>
      </c>
      <c r="F141" s="16"/>
      <c r="G141" s="16"/>
      <c r="H141" s="16"/>
      <c r="I141" s="407" t="str">
        <f>IFERROR(VLOOKUP(Scope2Tabelle51[[#This Row],[Emissionsquelle
(Dropdown)]],Emissionsfaktoren!$B:$G,4,FALSE),"")</f>
        <v/>
      </c>
      <c r="J141" s="408" t="str">
        <f>IFERROR(Scope2Tabelle51[[#This Row],[Menge]]*Scope2Tabelle51[[#This Row],[Emissionsfaktor '[in t CO2e/Einheit'] Scope 2]]*VLOOKUP(Scope2Tabelle51[[#This Row],[Datenqulität
(Dropdown)]],Datenqualität[], 2,FALSE),"")</f>
        <v/>
      </c>
      <c r="K141" s="119" t="str">
        <f>IFERROR(VLOOKUP(Scope2Tabelle51[[#This Row],[Emissionsquelle
(Dropdown)]],Emissionsfaktoren!$B:$G,5,FALSE),"")</f>
        <v/>
      </c>
      <c r="L141" s="410" t="str">
        <f>IFERROR(Scope2Tabelle51[[#This Row],[Menge]]*Scope2Tabelle51[[#This Row],[Emissionsfaktor '[in t CO2e/Einheit'] Scope 3]]*VLOOKUP(Scope2Tabelle51[[#This Row],[Datenqulität
(Dropdown)]],Datenqualität[], 2,FALSE),"")</f>
        <v/>
      </c>
      <c r="M141" s="118"/>
    </row>
    <row r="142" spans="1:13" ht="14.1" customHeight="1">
      <c r="A142" s="203"/>
      <c r="B142" s="204"/>
      <c r="C142" s="16"/>
      <c r="D142" s="360"/>
      <c r="E142" s="209" t="str">
        <f>IFERROR(VLOOKUP(Scope2Tabelle51[[#This Row],[Emissionsquelle
(Dropdown)]],Emissionsfaktoren!$B:$G,2,FALSE),"")</f>
        <v/>
      </c>
      <c r="F142" s="16"/>
      <c r="G142" s="16"/>
      <c r="H142" s="16"/>
      <c r="I142" s="407" t="str">
        <f>IFERROR(VLOOKUP(Scope2Tabelle51[[#This Row],[Emissionsquelle
(Dropdown)]],Emissionsfaktoren!$B:$G,4,FALSE),"")</f>
        <v/>
      </c>
      <c r="J142" s="408" t="str">
        <f>IFERROR(Scope2Tabelle51[[#This Row],[Menge]]*Scope2Tabelle51[[#This Row],[Emissionsfaktor '[in t CO2e/Einheit'] Scope 2]]*VLOOKUP(Scope2Tabelle51[[#This Row],[Datenqulität
(Dropdown)]],Datenqualität[], 2,FALSE),"")</f>
        <v/>
      </c>
      <c r="K142" s="119" t="str">
        <f>IFERROR(VLOOKUP(Scope2Tabelle51[[#This Row],[Emissionsquelle
(Dropdown)]],Emissionsfaktoren!$B:$G,5,FALSE),"")</f>
        <v/>
      </c>
      <c r="L142" s="410" t="str">
        <f>IFERROR(Scope2Tabelle51[[#This Row],[Menge]]*Scope2Tabelle51[[#This Row],[Emissionsfaktor '[in t CO2e/Einheit'] Scope 3]]*VLOOKUP(Scope2Tabelle51[[#This Row],[Datenqulität
(Dropdown)]],Datenqualität[], 2,FALSE),"")</f>
        <v/>
      </c>
      <c r="M142" s="118"/>
    </row>
    <row r="143" spans="1:13" ht="14.1" customHeight="1">
      <c r="A143" s="203"/>
      <c r="B143" s="204"/>
      <c r="C143" s="16"/>
      <c r="D143" s="360"/>
      <c r="E143" s="209" t="str">
        <f>IFERROR(VLOOKUP(Scope2Tabelle51[[#This Row],[Emissionsquelle
(Dropdown)]],Emissionsfaktoren!$B:$G,2,FALSE),"")</f>
        <v/>
      </c>
      <c r="F143" s="16"/>
      <c r="G143" s="16"/>
      <c r="H143" s="16"/>
      <c r="I143" s="407" t="str">
        <f>IFERROR(VLOOKUP(Scope2Tabelle51[[#This Row],[Emissionsquelle
(Dropdown)]],Emissionsfaktoren!$B:$G,4,FALSE),"")</f>
        <v/>
      </c>
      <c r="J143" s="408" t="str">
        <f>IFERROR(Scope2Tabelle51[[#This Row],[Menge]]*Scope2Tabelle51[[#This Row],[Emissionsfaktor '[in t CO2e/Einheit'] Scope 2]]*VLOOKUP(Scope2Tabelle51[[#This Row],[Datenqulität
(Dropdown)]],Datenqualität[], 2,FALSE),"")</f>
        <v/>
      </c>
      <c r="K143" s="119" t="str">
        <f>IFERROR(VLOOKUP(Scope2Tabelle51[[#This Row],[Emissionsquelle
(Dropdown)]],Emissionsfaktoren!$B:$G,5,FALSE),"")</f>
        <v/>
      </c>
      <c r="L143" s="410" t="str">
        <f>IFERROR(Scope2Tabelle51[[#This Row],[Menge]]*Scope2Tabelle51[[#This Row],[Emissionsfaktor '[in t CO2e/Einheit'] Scope 3]]*VLOOKUP(Scope2Tabelle51[[#This Row],[Datenqulität
(Dropdown)]],Datenqualität[], 2,FALSE),"")</f>
        <v/>
      </c>
      <c r="M143" s="118"/>
    </row>
    <row r="144" spans="1:13" ht="14.1" customHeight="1">
      <c r="A144" s="203"/>
      <c r="B144" s="204"/>
      <c r="C144" s="16"/>
      <c r="D144" s="360"/>
      <c r="E144" s="209" t="str">
        <f>IFERROR(VLOOKUP(Scope2Tabelle51[[#This Row],[Emissionsquelle
(Dropdown)]],Emissionsfaktoren!$B:$G,2,FALSE),"")</f>
        <v/>
      </c>
      <c r="F144" s="16"/>
      <c r="G144" s="16"/>
      <c r="H144" s="16"/>
      <c r="I144" s="407" t="str">
        <f>IFERROR(VLOOKUP(Scope2Tabelle51[[#This Row],[Emissionsquelle
(Dropdown)]],Emissionsfaktoren!$B:$G,4,FALSE),"")</f>
        <v/>
      </c>
      <c r="J144" s="408" t="str">
        <f>IFERROR(Scope2Tabelle51[[#This Row],[Menge]]*Scope2Tabelle51[[#This Row],[Emissionsfaktor '[in t CO2e/Einheit'] Scope 2]]*VLOOKUP(Scope2Tabelle51[[#This Row],[Datenqulität
(Dropdown)]],Datenqualität[], 2,FALSE),"")</f>
        <v/>
      </c>
      <c r="K144" s="119" t="str">
        <f>IFERROR(VLOOKUP(Scope2Tabelle51[[#This Row],[Emissionsquelle
(Dropdown)]],Emissionsfaktoren!$B:$G,5,FALSE),"")</f>
        <v/>
      </c>
      <c r="L144" s="410" t="str">
        <f>IFERROR(Scope2Tabelle51[[#This Row],[Menge]]*Scope2Tabelle51[[#This Row],[Emissionsfaktor '[in t CO2e/Einheit'] Scope 3]]*VLOOKUP(Scope2Tabelle51[[#This Row],[Datenqulität
(Dropdown)]],Datenqualität[], 2,FALSE),"")</f>
        <v/>
      </c>
      <c r="M144" s="118"/>
    </row>
    <row r="145" spans="1:13" ht="14.1" customHeight="1">
      <c r="A145" s="203"/>
      <c r="B145" s="204"/>
      <c r="C145" s="16"/>
      <c r="D145" s="360"/>
      <c r="E145" s="209" t="str">
        <f>IFERROR(VLOOKUP(Scope2Tabelle51[[#This Row],[Emissionsquelle
(Dropdown)]],Emissionsfaktoren!$B:$G,2,FALSE),"")</f>
        <v/>
      </c>
      <c r="F145" s="16"/>
      <c r="G145" s="16"/>
      <c r="H145" s="16"/>
      <c r="I145" s="407" t="str">
        <f>IFERROR(VLOOKUP(Scope2Tabelle51[[#This Row],[Emissionsquelle
(Dropdown)]],Emissionsfaktoren!$B:$G,4,FALSE),"")</f>
        <v/>
      </c>
      <c r="J145" s="408" t="str">
        <f>IFERROR(Scope2Tabelle51[[#This Row],[Menge]]*Scope2Tabelle51[[#This Row],[Emissionsfaktor '[in t CO2e/Einheit'] Scope 2]]*VLOOKUP(Scope2Tabelle51[[#This Row],[Datenqulität
(Dropdown)]],Datenqualität[], 2,FALSE),"")</f>
        <v/>
      </c>
      <c r="K145" s="119" t="str">
        <f>IFERROR(VLOOKUP(Scope2Tabelle51[[#This Row],[Emissionsquelle
(Dropdown)]],Emissionsfaktoren!$B:$G,5,FALSE),"")</f>
        <v/>
      </c>
      <c r="L145" s="410" t="str">
        <f>IFERROR(Scope2Tabelle51[[#This Row],[Menge]]*Scope2Tabelle51[[#This Row],[Emissionsfaktor '[in t CO2e/Einheit'] Scope 3]]*VLOOKUP(Scope2Tabelle51[[#This Row],[Datenqulität
(Dropdown)]],Datenqualität[], 2,FALSE),"")</f>
        <v/>
      </c>
      <c r="M145" s="118"/>
    </row>
    <row r="146" spans="1:13" ht="14.1" customHeight="1">
      <c r="A146" s="203"/>
      <c r="B146" s="204"/>
      <c r="C146" s="16"/>
      <c r="D146" s="360"/>
      <c r="E146" s="209" t="str">
        <f>IFERROR(VLOOKUP(Scope2Tabelle51[[#This Row],[Emissionsquelle
(Dropdown)]],Emissionsfaktoren!$B:$G,2,FALSE),"")</f>
        <v/>
      </c>
      <c r="F146" s="16"/>
      <c r="G146" s="16"/>
      <c r="H146" s="16"/>
      <c r="I146" s="407" t="str">
        <f>IFERROR(VLOOKUP(Scope2Tabelle51[[#This Row],[Emissionsquelle
(Dropdown)]],Emissionsfaktoren!$B:$G,4,FALSE),"")</f>
        <v/>
      </c>
      <c r="J146" s="408" t="str">
        <f>IFERROR(Scope2Tabelle51[[#This Row],[Menge]]*Scope2Tabelle51[[#This Row],[Emissionsfaktor '[in t CO2e/Einheit'] Scope 2]]*VLOOKUP(Scope2Tabelle51[[#This Row],[Datenqulität
(Dropdown)]],Datenqualität[], 2,FALSE),"")</f>
        <v/>
      </c>
      <c r="K146" s="119" t="str">
        <f>IFERROR(VLOOKUP(Scope2Tabelle51[[#This Row],[Emissionsquelle
(Dropdown)]],Emissionsfaktoren!$B:$G,5,FALSE),"")</f>
        <v/>
      </c>
      <c r="L146" s="410" t="str">
        <f>IFERROR(Scope2Tabelle51[[#This Row],[Menge]]*Scope2Tabelle51[[#This Row],[Emissionsfaktor '[in t CO2e/Einheit'] Scope 3]]*VLOOKUP(Scope2Tabelle51[[#This Row],[Datenqulität
(Dropdown)]],Datenqualität[], 2,FALSE),"")</f>
        <v/>
      </c>
      <c r="M146" s="118"/>
    </row>
    <row r="147" spans="1:13" ht="14.1" customHeight="1">
      <c r="A147" s="203"/>
      <c r="B147" s="204"/>
      <c r="C147" s="16"/>
      <c r="D147" s="360"/>
      <c r="E147" s="209" t="str">
        <f>IFERROR(VLOOKUP(Scope2Tabelle51[[#This Row],[Emissionsquelle
(Dropdown)]],Emissionsfaktoren!$B:$G,2,FALSE),"")</f>
        <v/>
      </c>
      <c r="F147" s="16"/>
      <c r="G147" s="16"/>
      <c r="H147" s="16"/>
      <c r="I147" s="407" t="str">
        <f>IFERROR(VLOOKUP(Scope2Tabelle51[[#This Row],[Emissionsquelle
(Dropdown)]],Emissionsfaktoren!$B:$G,4,FALSE),"")</f>
        <v/>
      </c>
      <c r="J147" s="408" t="str">
        <f>IFERROR(Scope2Tabelle51[[#This Row],[Menge]]*Scope2Tabelle51[[#This Row],[Emissionsfaktor '[in t CO2e/Einheit'] Scope 2]]*VLOOKUP(Scope2Tabelle51[[#This Row],[Datenqulität
(Dropdown)]],Datenqualität[], 2,FALSE),"")</f>
        <v/>
      </c>
      <c r="K147" s="119" t="str">
        <f>IFERROR(VLOOKUP(Scope2Tabelle51[[#This Row],[Emissionsquelle
(Dropdown)]],Emissionsfaktoren!$B:$G,5,FALSE),"")</f>
        <v/>
      </c>
      <c r="L147" s="410" t="str">
        <f>IFERROR(Scope2Tabelle51[[#This Row],[Menge]]*Scope2Tabelle51[[#This Row],[Emissionsfaktor '[in t CO2e/Einheit'] Scope 3]]*VLOOKUP(Scope2Tabelle51[[#This Row],[Datenqulität
(Dropdown)]],Datenqualität[], 2,FALSE),"")</f>
        <v/>
      </c>
      <c r="M147" s="118"/>
    </row>
    <row r="148" spans="1:13" ht="14.1" customHeight="1">
      <c r="A148" s="203"/>
      <c r="B148" s="204"/>
      <c r="C148" s="16"/>
      <c r="D148" s="360"/>
      <c r="E148" s="209" t="str">
        <f>IFERROR(VLOOKUP(Scope2Tabelle51[[#This Row],[Emissionsquelle
(Dropdown)]],Emissionsfaktoren!$B:$G,2,FALSE),"")</f>
        <v/>
      </c>
      <c r="F148" s="16"/>
      <c r="G148" s="16"/>
      <c r="H148" s="16"/>
      <c r="I148" s="407" t="str">
        <f>IFERROR(VLOOKUP(Scope2Tabelle51[[#This Row],[Emissionsquelle
(Dropdown)]],Emissionsfaktoren!$B:$G,4,FALSE),"")</f>
        <v/>
      </c>
      <c r="J148" s="408" t="str">
        <f>IFERROR(Scope2Tabelle51[[#This Row],[Menge]]*Scope2Tabelle51[[#This Row],[Emissionsfaktor '[in t CO2e/Einheit'] Scope 2]]*VLOOKUP(Scope2Tabelle51[[#This Row],[Datenqulität
(Dropdown)]],Datenqualität[], 2,FALSE),"")</f>
        <v/>
      </c>
      <c r="K148" s="119" t="str">
        <f>IFERROR(VLOOKUP(Scope2Tabelle51[[#This Row],[Emissionsquelle
(Dropdown)]],Emissionsfaktoren!$B:$G,5,FALSE),"")</f>
        <v/>
      </c>
      <c r="L148" s="410" t="str">
        <f>IFERROR(Scope2Tabelle51[[#This Row],[Menge]]*Scope2Tabelle51[[#This Row],[Emissionsfaktor '[in t CO2e/Einheit'] Scope 3]]*VLOOKUP(Scope2Tabelle51[[#This Row],[Datenqulität
(Dropdown)]],Datenqualität[], 2,FALSE),"")</f>
        <v/>
      </c>
      <c r="M148" s="118"/>
    </row>
    <row r="149" spans="1:13" ht="14.1" customHeight="1">
      <c r="A149" s="203"/>
      <c r="B149" s="204"/>
      <c r="C149" s="16"/>
      <c r="D149" s="360"/>
      <c r="E149" s="209" t="str">
        <f>IFERROR(VLOOKUP(Scope2Tabelle51[[#This Row],[Emissionsquelle
(Dropdown)]],Emissionsfaktoren!$B:$G,2,FALSE),"")</f>
        <v/>
      </c>
      <c r="F149" s="16"/>
      <c r="G149" s="16"/>
      <c r="H149" s="16"/>
      <c r="I149" s="407" t="str">
        <f>IFERROR(VLOOKUP(Scope2Tabelle51[[#This Row],[Emissionsquelle
(Dropdown)]],Emissionsfaktoren!$B:$G,4,FALSE),"")</f>
        <v/>
      </c>
      <c r="J149" s="408" t="str">
        <f>IFERROR(Scope2Tabelle51[[#This Row],[Menge]]*Scope2Tabelle51[[#This Row],[Emissionsfaktor '[in t CO2e/Einheit'] Scope 2]]*VLOOKUP(Scope2Tabelle51[[#This Row],[Datenqulität
(Dropdown)]],Datenqualität[], 2,FALSE),"")</f>
        <v/>
      </c>
      <c r="K149" s="119" t="str">
        <f>IFERROR(VLOOKUP(Scope2Tabelle51[[#This Row],[Emissionsquelle
(Dropdown)]],Emissionsfaktoren!$B:$G,5,FALSE),"")</f>
        <v/>
      </c>
      <c r="L149" s="410" t="str">
        <f>IFERROR(Scope2Tabelle51[[#This Row],[Menge]]*Scope2Tabelle51[[#This Row],[Emissionsfaktor '[in t CO2e/Einheit'] Scope 3]]*VLOOKUP(Scope2Tabelle51[[#This Row],[Datenqulität
(Dropdown)]],Datenqualität[], 2,FALSE),"")</f>
        <v/>
      </c>
      <c r="M149" s="118"/>
    </row>
    <row r="150" spans="1:13" ht="14.1" customHeight="1">
      <c r="A150" s="203"/>
      <c r="B150" s="204"/>
      <c r="C150" s="16"/>
      <c r="D150" s="360"/>
      <c r="E150" s="209" t="str">
        <f>IFERROR(VLOOKUP(Scope2Tabelle51[[#This Row],[Emissionsquelle
(Dropdown)]],Emissionsfaktoren!$B:$G,2,FALSE),"")</f>
        <v/>
      </c>
      <c r="F150" s="16"/>
      <c r="G150" s="16"/>
      <c r="H150" s="16"/>
      <c r="I150" s="407" t="str">
        <f>IFERROR(VLOOKUP(Scope2Tabelle51[[#This Row],[Emissionsquelle
(Dropdown)]],Emissionsfaktoren!$B:$G,4,FALSE),"")</f>
        <v/>
      </c>
      <c r="J150" s="408" t="str">
        <f>IFERROR(Scope2Tabelle51[[#This Row],[Menge]]*Scope2Tabelle51[[#This Row],[Emissionsfaktor '[in t CO2e/Einheit'] Scope 2]]*VLOOKUP(Scope2Tabelle51[[#This Row],[Datenqulität
(Dropdown)]],Datenqualität[], 2,FALSE),"")</f>
        <v/>
      </c>
      <c r="K150" s="119" t="str">
        <f>IFERROR(VLOOKUP(Scope2Tabelle51[[#This Row],[Emissionsquelle
(Dropdown)]],Emissionsfaktoren!$B:$G,5,FALSE),"")</f>
        <v/>
      </c>
      <c r="L150" s="410" t="str">
        <f>IFERROR(Scope2Tabelle51[[#This Row],[Menge]]*Scope2Tabelle51[[#This Row],[Emissionsfaktor '[in t CO2e/Einheit'] Scope 3]]*VLOOKUP(Scope2Tabelle51[[#This Row],[Datenqulität
(Dropdown)]],Datenqualität[], 2,FALSE),"")</f>
        <v/>
      </c>
      <c r="M150" s="118"/>
    </row>
    <row r="151" spans="1:13" ht="14.1" customHeight="1">
      <c r="A151" s="203"/>
      <c r="B151" s="204"/>
      <c r="C151" s="16"/>
      <c r="D151" s="360"/>
      <c r="E151" s="209" t="str">
        <f>IFERROR(VLOOKUP(Scope2Tabelle51[[#This Row],[Emissionsquelle
(Dropdown)]],Emissionsfaktoren!$B:$G,2,FALSE),"")</f>
        <v/>
      </c>
      <c r="F151" s="16"/>
      <c r="G151" s="16"/>
      <c r="H151" s="16"/>
      <c r="I151" s="407" t="str">
        <f>IFERROR(VLOOKUP(Scope2Tabelle51[[#This Row],[Emissionsquelle
(Dropdown)]],Emissionsfaktoren!$B:$G,4,FALSE),"")</f>
        <v/>
      </c>
      <c r="J151" s="408" t="str">
        <f>IFERROR(Scope2Tabelle51[[#This Row],[Menge]]*Scope2Tabelle51[[#This Row],[Emissionsfaktor '[in t CO2e/Einheit'] Scope 2]]*VLOOKUP(Scope2Tabelle51[[#This Row],[Datenqulität
(Dropdown)]],Datenqualität[], 2,FALSE),"")</f>
        <v/>
      </c>
      <c r="K151" s="119" t="str">
        <f>IFERROR(VLOOKUP(Scope2Tabelle51[[#This Row],[Emissionsquelle
(Dropdown)]],Emissionsfaktoren!$B:$G,5,FALSE),"")</f>
        <v/>
      </c>
      <c r="L151" s="410" t="str">
        <f>IFERROR(Scope2Tabelle51[[#This Row],[Menge]]*Scope2Tabelle51[[#This Row],[Emissionsfaktor '[in t CO2e/Einheit'] Scope 3]]*VLOOKUP(Scope2Tabelle51[[#This Row],[Datenqulität
(Dropdown)]],Datenqualität[], 2,FALSE),"")</f>
        <v/>
      </c>
      <c r="M151" s="118"/>
    </row>
    <row r="152" spans="1:13" ht="14.1" customHeight="1">
      <c r="A152" s="203"/>
      <c r="B152" s="204"/>
      <c r="C152" s="16"/>
      <c r="D152" s="360"/>
      <c r="E152" s="209" t="str">
        <f>IFERROR(VLOOKUP(Scope2Tabelle51[[#This Row],[Emissionsquelle
(Dropdown)]],Emissionsfaktoren!$B:$G,2,FALSE),"")</f>
        <v/>
      </c>
      <c r="F152" s="16"/>
      <c r="G152" s="16"/>
      <c r="H152" s="16"/>
      <c r="I152" s="407" t="str">
        <f>IFERROR(VLOOKUP(Scope2Tabelle51[[#This Row],[Emissionsquelle
(Dropdown)]],Emissionsfaktoren!$B:$G,4,FALSE),"")</f>
        <v/>
      </c>
      <c r="J152" s="408" t="str">
        <f>IFERROR(Scope2Tabelle51[[#This Row],[Menge]]*Scope2Tabelle51[[#This Row],[Emissionsfaktor '[in t CO2e/Einheit'] Scope 2]]*VLOOKUP(Scope2Tabelle51[[#This Row],[Datenqulität
(Dropdown)]],Datenqualität[], 2,FALSE),"")</f>
        <v/>
      </c>
      <c r="K152" s="119" t="str">
        <f>IFERROR(VLOOKUP(Scope2Tabelle51[[#This Row],[Emissionsquelle
(Dropdown)]],Emissionsfaktoren!$B:$G,5,FALSE),"")</f>
        <v/>
      </c>
      <c r="L152" s="410" t="str">
        <f>IFERROR(Scope2Tabelle51[[#This Row],[Menge]]*Scope2Tabelle51[[#This Row],[Emissionsfaktor '[in t CO2e/Einheit'] Scope 3]]*VLOOKUP(Scope2Tabelle51[[#This Row],[Datenqulität
(Dropdown)]],Datenqualität[], 2,FALSE),"")</f>
        <v/>
      </c>
      <c r="M152" s="118"/>
    </row>
    <row r="153" spans="1:13" ht="14.1" customHeight="1">
      <c r="A153" s="203"/>
      <c r="B153" s="204"/>
      <c r="C153" s="16"/>
      <c r="D153" s="360"/>
      <c r="E153" s="209" t="str">
        <f>IFERROR(VLOOKUP(Scope2Tabelle51[[#This Row],[Emissionsquelle
(Dropdown)]],Emissionsfaktoren!$B:$G,2,FALSE),"")</f>
        <v/>
      </c>
      <c r="F153" s="16"/>
      <c r="G153" s="16"/>
      <c r="H153" s="16"/>
      <c r="I153" s="407" t="str">
        <f>IFERROR(VLOOKUP(Scope2Tabelle51[[#This Row],[Emissionsquelle
(Dropdown)]],Emissionsfaktoren!$B:$G,4,FALSE),"")</f>
        <v/>
      </c>
      <c r="J153" s="408" t="str">
        <f>IFERROR(Scope2Tabelle51[[#This Row],[Menge]]*Scope2Tabelle51[[#This Row],[Emissionsfaktor '[in t CO2e/Einheit'] Scope 2]]*VLOOKUP(Scope2Tabelle51[[#This Row],[Datenqulität
(Dropdown)]],Datenqualität[], 2,FALSE),"")</f>
        <v/>
      </c>
      <c r="K153" s="119" t="str">
        <f>IFERROR(VLOOKUP(Scope2Tabelle51[[#This Row],[Emissionsquelle
(Dropdown)]],Emissionsfaktoren!$B:$G,5,FALSE),"")</f>
        <v/>
      </c>
      <c r="L153" s="410" t="str">
        <f>IFERROR(Scope2Tabelle51[[#This Row],[Menge]]*Scope2Tabelle51[[#This Row],[Emissionsfaktor '[in t CO2e/Einheit'] Scope 3]]*VLOOKUP(Scope2Tabelle51[[#This Row],[Datenqulität
(Dropdown)]],Datenqualität[], 2,FALSE),"")</f>
        <v/>
      </c>
      <c r="M153" s="118"/>
    </row>
    <row r="154" spans="1:13" ht="14.1" customHeight="1">
      <c r="A154" s="203"/>
      <c r="B154" s="204"/>
      <c r="C154" s="16"/>
      <c r="D154" s="360"/>
      <c r="E154" s="209" t="str">
        <f>IFERROR(VLOOKUP(Scope2Tabelle51[[#This Row],[Emissionsquelle
(Dropdown)]],Emissionsfaktoren!$B:$G,2,FALSE),"")</f>
        <v/>
      </c>
      <c r="F154" s="16"/>
      <c r="G154" s="16"/>
      <c r="H154" s="16"/>
      <c r="I154" s="407" t="str">
        <f>IFERROR(VLOOKUP(Scope2Tabelle51[[#This Row],[Emissionsquelle
(Dropdown)]],Emissionsfaktoren!$B:$G,4,FALSE),"")</f>
        <v/>
      </c>
      <c r="J154" s="408" t="str">
        <f>IFERROR(Scope2Tabelle51[[#This Row],[Menge]]*Scope2Tabelle51[[#This Row],[Emissionsfaktor '[in t CO2e/Einheit'] Scope 2]]*VLOOKUP(Scope2Tabelle51[[#This Row],[Datenqulität
(Dropdown)]],Datenqualität[], 2,FALSE),"")</f>
        <v/>
      </c>
      <c r="K154" s="119" t="str">
        <f>IFERROR(VLOOKUP(Scope2Tabelle51[[#This Row],[Emissionsquelle
(Dropdown)]],Emissionsfaktoren!$B:$G,5,FALSE),"")</f>
        <v/>
      </c>
      <c r="L154" s="410" t="str">
        <f>IFERROR(Scope2Tabelle51[[#This Row],[Menge]]*Scope2Tabelle51[[#This Row],[Emissionsfaktor '[in t CO2e/Einheit'] Scope 3]]*VLOOKUP(Scope2Tabelle51[[#This Row],[Datenqulität
(Dropdown)]],Datenqualität[], 2,FALSE),"")</f>
        <v/>
      </c>
      <c r="M154" s="118"/>
    </row>
    <row r="155" spans="1:13" ht="14.1" customHeight="1">
      <c r="A155" s="203"/>
      <c r="B155" s="204"/>
      <c r="C155" s="16"/>
      <c r="D155" s="360"/>
      <c r="E155" s="209" t="str">
        <f>IFERROR(VLOOKUP(Scope2Tabelle51[[#This Row],[Emissionsquelle
(Dropdown)]],Emissionsfaktoren!$B:$G,2,FALSE),"")</f>
        <v/>
      </c>
      <c r="F155" s="16"/>
      <c r="G155" s="16"/>
      <c r="H155" s="16"/>
      <c r="I155" s="407" t="str">
        <f>IFERROR(VLOOKUP(Scope2Tabelle51[[#This Row],[Emissionsquelle
(Dropdown)]],Emissionsfaktoren!$B:$G,4,FALSE),"")</f>
        <v/>
      </c>
      <c r="J155" s="408" t="str">
        <f>IFERROR(Scope2Tabelle51[[#This Row],[Menge]]*Scope2Tabelle51[[#This Row],[Emissionsfaktor '[in t CO2e/Einheit'] Scope 2]]*VLOOKUP(Scope2Tabelle51[[#This Row],[Datenqulität
(Dropdown)]],Datenqualität[], 2,FALSE),"")</f>
        <v/>
      </c>
      <c r="K155" s="119" t="str">
        <f>IFERROR(VLOOKUP(Scope2Tabelle51[[#This Row],[Emissionsquelle
(Dropdown)]],Emissionsfaktoren!$B:$G,5,FALSE),"")</f>
        <v/>
      </c>
      <c r="L155" s="410" t="str">
        <f>IFERROR(Scope2Tabelle51[[#This Row],[Menge]]*Scope2Tabelle51[[#This Row],[Emissionsfaktor '[in t CO2e/Einheit'] Scope 3]]*VLOOKUP(Scope2Tabelle51[[#This Row],[Datenqulität
(Dropdown)]],Datenqualität[], 2,FALSE),"")</f>
        <v/>
      </c>
      <c r="M155" s="118"/>
    </row>
    <row r="156" spans="1:13" ht="14.1" customHeight="1">
      <c r="A156" s="203"/>
      <c r="B156" s="204"/>
      <c r="C156" s="16"/>
      <c r="D156" s="360"/>
      <c r="E156" s="209" t="str">
        <f>IFERROR(VLOOKUP(Scope2Tabelle51[[#This Row],[Emissionsquelle
(Dropdown)]],Emissionsfaktoren!$B:$G,2,FALSE),"")</f>
        <v/>
      </c>
      <c r="F156" s="16"/>
      <c r="G156" s="16"/>
      <c r="H156" s="16"/>
      <c r="I156" s="407" t="str">
        <f>IFERROR(VLOOKUP(Scope2Tabelle51[[#This Row],[Emissionsquelle
(Dropdown)]],Emissionsfaktoren!$B:$G,4,FALSE),"")</f>
        <v/>
      </c>
      <c r="J156" s="408" t="str">
        <f>IFERROR(Scope2Tabelle51[[#This Row],[Menge]]*Scope2Tabelle51[[#This Row],[Emissionsfaktor '[in t CO2e/Einheit'] Scope 2]]*VLOOKUP(Scope2Tabelle51[[#This Row],[Datenqulität
(Dropdown)]],Datenqualität[], 2,FALSE),"")</f>
        <v/>
      </c>
      <c r="K156" s="119" t="str">
        <f>IFERROR(VLOOKUP(Scope2Tabelle51[[#This Row],[Emissionsquelle
(Dropdown)]],Emissionsfaktoren!$B:$G,5,FALSE),"")</f>
        <v/>
      </c>
      <c r="L156" s="410" t="str">
        <f>IFERROR(Scope2Tabelle51[[#This Row],[Menge]]*Scope2Tabelle51[[#This Row],[Emissionsfaktor '[in t CO2e/Einheit'] Scope 3]]*VLOOKUP(Scope2Tabelle51[[#This Row],[Datenqulität
(Dropdown)]],Datenqualität[], 2,FALSE),"")</f>
        <v/>
      </c>
      <c r="M156" s="118"/>
    </row>
    <row r="157" spans="1:13" ht="14.1" customHeight="1">
      <c r="A157" s="203"/>
      <c r="B157" s="204"/>
      <c r="C157" s="16"/>
      <c r="D157" s="360"/>
      <c r="E157" s="209" t="str">
        <f>IFERROR(VLOOKUP(Scope2Tabelle51[[#This Row],[Emissionsquelle
(Dropdown)]],Emissionsfaktoren!$B:$G,2,FALSE),"")</f>
        <v/>
      </c>
      <c r="F157" s="16"/>
      <c r="G157" s="16"/>
      <c r="H157" s="16"/>
      <c r="I157" s="407" t="str">
        <f>IFERROR(VLOOKUP(Scope2Tabelle51[[#This Row],[Emissionsquelle
(Dropdown)]],Emissionsfaktoren!$B:$G,4,FALSE),"")</f>
        <v/>
      </c>
      <c r="J157" s="408" t="str">
        <f>IFERROR(Scope2Tabelle51[[#This Row],[Menge]]*Scope2Tabelle51[[#This Row],[Emissionsfaktor '[in t CO2e/Einheit'] Scope 2]]*VLOOKUP(Scope2Tabelle51[[#This Row],[Datenqulität
(Dropdown)]],Datenqualität[], 2,FALSE),"")</f>
        <v/>
      </c>
      <c r="K157" s="119" t="str">
        <f>IFERROR(VLOOKUP(Scope2Tabelle51[[#This Row],[Emissionsquelle
(Dropdown)]],Emissionsfaktoren!$B:$G,5,FALSE),"")</f>
        <v/>
      </c>
      <c r="L157" s="410" t="str">
        <f>IFERROR(Scope2Tabelle51[[#This Row],[Menge]]*Scope2Tabelle51[[#This Row],[Emissionsfaktor '[in t CO2e/Einheit'] Scope 3]]*VLOOKUP(Scope2Tabelle51[[#This Row],[Datenqulität
(Dropdown)]],Datenqualität[], 2,FALSE),"")</f>
        <v/>
      </c>
      <c r="M157" s="118"/>
    </row>
    <row r="158" spans="1:13" ht="14.1" customHeight="1">
      <c r="A158" s="203"/>
      <c r="B158" s="204"/>
      <c r="C158" s="16"/>
      <c r="D158" s="360"/>
      <c r="E158" s="209" t="str">
        <f>IFERROR(VLOOKUP(Scope2Tabelle51[[#This Row],[Emissionsquelle
(Dropdown)]],Emissionsfaktoren!$B:$G,2,FALSE),"")</f>
        <v/>
      </c>
      <c r="F158" s="16"/>
      <c r="G158" s="16"/>
      <c r="H158" s="16"/>
      <c r="I158" s="407" t="str">
        <f>IFERROR(VLOOKUP(Scope2Tabelle51[[#This Row],[Emissionsquelle
(Dropdown)]],Emissionsfaktoren!$B:$G,4,FALSE),"")</f>
        <v/>
      </c>
      <c r="J158" s="408" t="str">
        <f>IFERROR(Scope2Tabelle51[[#This Row],[Menge]]*Scope2Tabelle51[[#This Row],[Emissionsfaktor '[in t CO2e/Einheit'] Scope 2]]*VLOOKUP(Scope2Tabelle51[[#This Row],[Datenqulität
(Dropdown)]],Datenqualität[], 2,FALSE),"")</f>
        <v/>
      </c>
      <c r="K158" s="119" t="str">
        <f>IFERROR(VLOOKUP(Scope2Tabelle51[[#This Row],[Emissionsquelle
(Dropdown)]],Emissionsfaktoren!$B:$G,5,FALSE),"")</f>
        <v/>
      </c>
      <c r="L158" s="410" t="str">
        <f>IFERROR(Scope2Tabelle51[[#This Row],[Menge]]*Scope2Tabelle51[[#This Row],[Emissionsfaktor '[in t CO2e/Einheit'] Scope 3]]*VLOOKUP(Scope2Tabelle51[[#This Row],[Datenqulität
(Dropdown)]],Datenqualität[], 2,FALSE),"")</f>
        <v/>
      </c>
      <c r="M158" s="118"/>
    </row>
    <row r="159" spans="1:13" ht="14.1" customHeight="1">
      <c r="A159" s="203"/>
      <c r="B159" s="204"/>
      <c r="C159" s="16"/>
      <c r="D159" s="360"/>
      <c r="E159" s="209" t="str">
        <f>IFERROR(VLOOKUP(Scope2Tabelle51[[#This Row],[Emissionsquelle
(Dropdown)]],Emissionsfaktoren!$B:$G,2,FALSE),"")</f>
        <v/>
      </c>
      <c r="F159" s="16"/>
      <c r="G159" s="16"/>
      <c r="H159" s="16"/>
      <c r="I159" s="407" t="str">
        <f>IFERROR(VLOOKUP(Scope2Tabelle51[[#This Row],[Emissionsquelle
(Dropdown)]],Emissionsfaktoren!$B:$G,4,FALSE),"")</f>
        <v/>
      </c>
      <c r="J159" s="408" t="str">
        <f>IFERROR(Scope2Tabelle51[[#This Row],[Menge]]*Scope2Tabelle51[[#This Row],[Emissionsfaktor '[in t CO2e/Einheit'] Scope 2]]*VLOOKUP(Scope2Tabelle51[[#This Row],[Datenqulität
(Dropdown)]],Datenqualität[], 2,FALSE),"")</f>
        <v/>
      </c>
      <c r="K159" s="119" t="str">
        <f>IFERROR(VLOOKUP(Scope2Tabelle51[[#This Row],[Emissionsquelle
(Dropdown)]],Emissionsfaktoren!$B:$G,5,FALSE),"")</f>
        <v/>
      </c>
      <c r="L159" s="410" t="str">
        <f>IFERROR(Scope2Tabelle51[[#This Row],[Menge]]*Scope2Tabelle51[[#This Row],[Emissionsfaktor '[in t CO2e/Einheit'] Scope 3]]*VLOOKUP(Scope2Tabelle51[[#This Row],[Datenqulität
(Dropdown)]],Datenqualität[], 2,FALSE),"")</f>
        <v/>
      </c>
      <c r="M159" s="118"/>
    </row>
    <row r="160" spans="1:13" ht="14.1" customHeight="1">
      <c r="A160" s="203"/>
      <c r="B160" s="204"/>
      <c r="C160" s="16"/>
      <c r="D160" s="360"/>
      <c r="E160" s="209" t="str">
        <f>IFERROR(VLOOKUP(Scope2Tabelle51[[#This Row],[Emissionsquelle
(Dropdown)]],Emissionsfaktoren!$B:$G,2,FALSE),"")</f>
        <v/>
      </c>
      <c r="F160" s="16"/>
      <c r="G160" s="16"/>
      <c r="H160" s="16"/>
      <c r="I160" s="407" t="str">
        <f>IFERROR(VLOOKUP(Scope2Tabelle51[[#This Row],[Emissionsquelle
(Dropdown)]],Emissionsfaktoren!$B:$G,4,FALSE),"")</f>
        <v/>
      </c>
      <c r="J160" s="408" t="str">
        <f>IFERROR(Scope2Tabelle51[[#This Row],[Menge]]*Scope2Tabelle51[[#This Row],[Emissionsfaktor '[in t CO2e/Einheit'] Scope 2]]*VLOOKUP(Scope2Tabelle51[[#This Row],[Datenqulität
(Dropdown)]],Datenqualität[], 2,FALSE),"")</f>
        <v/>
      </c>
      <c r="K160" s="119" t="str">
        <f>IFERROR(VLOOKUP(Scope2Tabelle51[[#This Row],[Emissionsquelle
(Dropdown)]],Emissionsfaktoren!$B:$G,5,FALSE),"")</f>
        <v/>
      </c>
      <c r="L160" s="410" t="str">
        <f>IFERROR(Scope2Tabelle51[[#This Row],[Menge]]*Scope2Tabelle51[[#This Row],[Emissionsfaktor '[in t CO2e/Einheit'] Scope 3]]*VLOOKUP(Scope2Tabelle51[[#This Row],[Datenqulität
(Dropdown)]],Datenqualität[], 2,FALSE),"")</f>
        <v/>
      </c>
      <c r="M160" s="118"/>
    </row>
    <row r="161" spans="1:97" ht="14.1" customHeight="1">
      <c r="A161" s="203"/>
      <c r="B161" s="196"/>
      <c r="C161" s="16"/>
      <c r="D161" s="360"/>
      <c r="E161" s="208" t="str">
        <f>IFERROR(VLOOKUP(Scope2Tabelle51[[#This Row],[Emissionsquelle
(Dropdown)]],Emissionsfaktoren!$B:$G,2,FALSE),"")</f>
        <v/>
      </c>
      <c r="F161" s="16"/>
      <c r="G161" s="16"/>
      <c r="H161" s="16"/>
      <c r="I161" s="407" t="str">
        <f>IFERROR(VLOOKUP(Scope2Tabelle51[[#This Row],[Emissionsquelle
(Dropdown)]],Emissionsfaktoren!$B:$G,4,FALSE),"")</f>
        <v/>
      </c>
      <c r="J161" s="408" t="str">
        <f>IFERROR(Scope2Tabelle51[[#This Row],[Menge]]*Scope2Tabelle51[[#This Row],[Emissionsfaktor '[in t CO2e/Einheit'] Scope 2]]*VLOOKUP(Scope2Tabelle51[[#This Row],[Datenqulität
(Dropdown)]],Datenqualität[], 2,FALSE),"")</f>
        <v/>
      </c>
      <c r="K161" s="25" t="str">
        <f>IFERROR(VLOOKUP(Scope2Tabelle51[[#This Row],[Emissionsquelle
(Dropdown)]],Emissionsfaktoren!$B:$G,5,FALSE),"")</f>
        <v/>
      </c>
      <c r="L161" s="410" t="str">
        <f>IFERROR(Scope2Tabelle51[[#This Row],[Menge]]*Scope2Tabelle51[[#This Row],[Emissionsfaktor '[in t CO2e/Einheit'] Scope 3]]*VLOOKUP(Scope2Tabelle51[[#This Row],[Datenqulität
(Dropdown)]],Datenqualität[], 2,FALSE),"")</f>
        <v/>
      </c>
      <c r="M161" s="118"/>
    </row>
    <row r="162" spans="1:97" ht="14.1" customHeight="1">
      <c r="A162" s="203"/>
      <c r="B162" s="196"/>
      <c r="C162" s="16"/>
      <c r="D162" s="360"/>
      <c r="E162" s="208" t="str">
        <f>IFERROR(VLOOKUP(Scope2Tabelle51[[#This Row],[Emissionsquelle
(Dropdown)]],Emissionsfaktoren!$B:$G,2,FALSE),"")</f>
        <v/>
      </c>
      <c r="F162" s="16"/>
      <c r="G162" s="16"/>
      <c r="H162" s="16"/>
      <c r="I162" s="407" t="str">
        <f>IFERROR(VLOOKUP(Scope2Tabelle51[[#This Row],[Emissionsquelle
(Dropdown)]],Emissionsfaktoren!$B:$G,4,FALSE),"")</f>
        <v/>
      </c>
      <c r="J162" s="408" t="str">
        <f>IFERROR(Scope2Tabelle51[[#This Row],[Menge]]*Scope2Tabelle51[[#This Row],[Emissionsfaktor '[in t CO2e/Einheit'] Scope 2]]*VLOOKUP(Scope2Tabelle51[[#This Row],[Datenqulität
(Dropdown)]],Datenqualität[], 2,FALSE),"")</f>
        <v/>
      </c>
      <c r="K162" s="25" t="str">
        <f>IFERROR(VLOOKUP(Scope2Tabelle51[[#This Row],[Emissionsquelle
(Dropdown)]],Emissionsfaktoren!$B:$G,5,FALSE),"")</f>
        <v/>
      </c>
      <c r="L162" s="410" t="str">
        <f>IFERROR(Scope2Tabelle51[[#This Row],[Menge]]*Scope2Tabelle51[[#This Row],[Emissionsfaktor '[in t CO2e/Einheit'] Scope 3]]*VLOOKUP(Scope2Tabelle51[[#This Row],[Datenqulität
(Dropdown)]],Datenqualität[], 2,FALSE),"")</f>
        <v/>
      </c>
      <c r="M162" s="118"/>
    </row>
    <row r="163" spans="1:97" ht="14.1" customHeight="1">
      <c r="A163" s="203"/>
      <c r="B163" s="196"/>
      <c r="C163" s="16"/>
      <c r="D163" s="360"/>
      <c r="E163" s="208" t="str">
        <f>IFERROR(VLOOKUP(Scope2Tabelle51[[#This Row],[Emissionsquelle
(Dropdown)]],Emissionsfaktoren!$B:$G,2,FALSE),"")</f>
        <v/>
      </c>
      <c r="F163" s="16"/>
      <c r="G163" s="16"/>
      <c r="H163" s="16"/>
      <c r="I163" s="407" t="str">
        <f>IFERROR(VLOOKUP(Scope2Tabelle51[[#This Row],[Emissionsquelle
(Dropdown)]],Emissionsfaktoren!$B:$G,4,FALSE),"")</f>
        <v/>
      </c>
      <c r="J163" s="408" t="str">
        <f>IFERROR(Scope2Tabelle51[[#This Row],[Menge]]*Scope2Tabelle51[[#This Row],[Emissionsfaktor '[in t CO2e/Einheit'] Scope 2]]*VLOOKUP(Scope2Tabelle51[[#This Row],[Datenqulität
(Dropdown)]],Datenqualität[], 2,FALSE),"")</f>
        <v/>
      </c>
      <c r="K163" s="25" t="str">
        <f>IFERROR(VLOOKUP(Scope2Tabelle51[[#This Row],[Emissionsquelle
(Dropdown)]],Emissionsfaktoren!$B:$G,5,FALSE),"")</f>
        <v/>
      </c>
      <c r="L163" s="410" t="str">
        <f>IFERROR(Scope2Tabelle51[[#This Row],[Menge]]*Scope2Tabelle51[[#This Row],[Emissionsfaktor '[in t CO2e/Einheit'] Scope 3]]*VLOOKUP(Scope2Tabelle51[[#This Row],[Datenqulität
(Dropdown)]],Datenqualität[], 2,FALSE),"")</f>
        <v/>
      </c>
      <c r="M163" s="118"/>
    </row>
    <row r="164" spans="1:97" ht="14.1" customHeight="1">
      <c r="A164" s="203"/>
      <c r="B164" s="196"/>
      <c r="C164" s="16"/>
      <c r="D164" s="360"/>
      <c r="E164" s="208" t="str">
        <f>IFERROR(VLOOKUP(Scope2Tabelle51[[#This Row],[Emissionsquelle
(Dropdown)]],Emissionsfaktoren!$B:$G,2,FALSE),"")</f>
        <v/>
      </c>
      <c r="F164" s="16"/>
      <c r="G164" s="16"/>
      <c r="H164" s="16"/>
      <c r="I164" s="407" t="str">
        <f>IFERROR(VLOOKUP(Scope2Tabelle51[[#This Row],[Emissionsquelle
(Dropdown)]],Emissionsfaktoren!$B:$G,4,FALSE),"")</f>
        <v/>
      </c>
      <c r="J164" s="408" t="str">
        <f>IFERROR(Scope2Tabelle51[[#This Row],[Menge]]*Scope2Tabelle51[[#This Row],[Emissionsfaktor '[in t CO2e/Einheit'] Scope 2]]*VLOOKUP(Scope2Tabelle51[[#This Row],[Datenqulität
(Dropdown)]],Datenqualität[], 2,FALSE),"")</f>
        <v/>
      </c>
      <c r="K164" s="25" t="str">
        <f>IFERROR(VLOOKUP(Scope2Tabelle51[[#This Row],[Emissionsquelle
(Dropdown)]],Emissionsfaktoren!$B:$G,5,FALSE),"")</f>
        <v/>
      </c>
      <c r="L164" s="410" t="str">
        <f>IFERROR(Scope2Tabelle51[[#This Row],[Menge]]*Scope2Tabelle51[[#This Row],[Emissionsfaktor '[in t CO2e/Einheit'] Scope 3]]*VLOOKUP(Scope2Tabelle51[[#This Row],[Datenqulität
(Dropdown)]],Datenqualität[], 2,FALSE),"")</f>
        <v/>
      </c>
      <c r="M164" s="118"/>
    </row>
    <row r="165" spans="1:97" ht="14.1" customHeight="1">
      <c r="A165" s="203"/>
      <c r="B165" s="204"/>
      <c r="C165" s="16"/>
      <c r="D165" s="360"/>
      <c r="E165" s="209" t="str">
        <f>IFERROR(VLOOKUP(Scope2Tabelle51[[#This Row],[Emissionsquelle
(Dropdown)]],Emissionsfaktoren!$B:$G,2,FALSE),"")</f>
        <v/>
      </c>
      <c r="F165" s="16"/>
      <c r="G165" s="16"/>
      <c r="H165" s="16"/>
      <c r="I165" s="407" t="str">
        <f>IFERROR(VLOOKUP(Scope2Tabelle51[[#This Row],[Emissionsquelle
(Dropdown)]],Emissionsfaktoren!$B:$G,4,FALSE),"")</f>
        <v/>
      </c>
      <c r="J165" s="408" t="str">
        <f>IFERROR(Scope2Tabelle51[[#This Row],[Menge]]*Scope2Tabelle51[[#This Row],[Emissionsfaktor '[in t CO2e/Einheit'] Scope 2]]*VLOOKUP(Scope2Tabelle51[[#This Row],[Datenqulität
(Dropdown)]],Datenqualität[], 2,FALSE),"")</f>
        <v/>
      </c>
      <c r="K165" s="119" t="str">
        <f>IFERROR(VLOOKUP(Scope2Tabelle51[[#This Row],[Emissionsquelle
(Dropdown)]],Emissionsfaktoren!$B:$G,5,FALSE),"")</f>
        <v/>
      </c>
      <c r="L165" s="410" t="str">
        <f>IFERROR(Scope2Tabelle51[[#This Row],[Menge]]*Scope2Tabelle51[[#This Row],[Emissionsfaktor '[in t CO2e/Einheit'] Scope 3]]*VLOOKUP(Scope2Tabelle51[[#This Row],[Datenqulität
(Dropdown)]],Datenqualität[], 2,FALSE),"")</f>
        <v/>
      </c>
      <c r="M165" s="118"/>
    </row>
    <row r="166" spans="1:97" ht="14.1" customHeight="1">
      <c r="A166" s="203"/>
      <c r="B166" s="196"/>
      <c r="C166" s="16"/>
      <c r="D166" s="360"/>
      <c r="E166" s="208" t="str">
        <f>IFERROR(VLOOKUP(Scope2Tabelle51[[#This Row],[Emissionsquelle
(Dropdown)]],Emissionsfaktoren!$B:$G,2,FALSE),"")</f>
        <v/>
      </c>
      <c r="F166" s="16"/>
      <c r="G166" s="16"/>
      <c r="H166" s="16"/>
      <c r="I166" s="407" t="str">
        <f>IFERROR(VLOOKUP(Scope2Tabelle51[[#This Row],[Emissionsquelle
(Dropdown)]],Emissionsfaktoren!$B:$G,4,FALSE),"")</f>
        <v/>
      </c>
      <c r="J166" s="408" t="str">
        <f>IFERROR(Scope2Tabelle51[[#This Row],[Menge]]*Scope2Tabelle51[[#This Row],[Emissionsfaktor '[in t CO2e/Einheit'] Scope 2]]*VLOOKUP(Scope2Tabelle51[[#This Row],[Datenqulität
(Dropdown)]],Datenqualität[], 2,FALSE),"")</f>
        <v/>
      </c>
      <c r="K166" s="25" t="str">
        <f>IFERROR(VLOOKUP(Scope2Tabelle51[[#This Row],[Emissionsquelle
(Dropdown)]],Emissionsfaktoren!$B:$G,5,FALSE),"")</f>
        <v/>
      </c>
      <c r="L166" s="410" t="str">
        <f>IFERROR(Scope2Tabelle51[[#This Row],[Menge]]*Scope2Tabelle51[[#This Row],[Emissionsfaktor '[in t CO2e/Einheit'] Scope 3]]*VLOOKUP(Scope2Tabelle51[[#This Row],[Datenqulität
(Dropdown)]],Datenqualität[], 2,FALSE),"")</f>
        <v/>
      </c>
      <c r="M166" s="118"/>
    </row>
    <row r="167" spans="1:97" ht="14.1" customHeight="1">
      <c r="A167" s="203"/>
      <c r="B167" s="196"/>
      <c r="C167" s="16"/>
      <c r="D167" s="360"/>
      <c r="E167" s="208" t="str">
        <f>IFERROR(VLOOKUP(Scope2Tabelle51[[#This Row],[Emissionsquelle
(Dropdown)]],Emissionsfaktoren!$B:$G,2,FALSE),"")</f>
        <v/>
      </c>
      <c r="F167" s="16"/>
      <c r="G167" s="16"/>
      <c r="H167" s="16"/>
      <c r="I167" s="407" t="str">
        <f>IFERROR(VLOOKUP(Scope2Tabelle51[[#This Row],[Emissionsquelle
(Dropdown)]],Emissionsfaktoren!$B:$G,4,FALSE),"")</f>
        <v/>
      </c>
      <c r="J167" s="408" t="str">
        <f>IFERROR(Scope2Tabelle51[[#This Row],[Menge]]*Scope2Tabelle51[[#This Row],[Emissionsfaktor '[in t CO2e/Einheit'] Scope 2]]*VLOOKUP(Scope2Tabelle51[[#This Row],[Datenqulität
(Dropdown)]],Datenqualität[], 2,FALSE),"")</f>
        <v/>
      </c>
      <c r="K167" s="25" t="str">
        <f>IFERROR(VLOOKUP(Scope2Tabelle51[[#This Row],[Emissionsquelle
(Dropdown)]],Emissionsfaktoren!$B:$G,5,FALSE),"")</f>
        <v/>
      </c>
      <c r="L167" s="410" t="str">
        <f>IFERROR(Scope2Tabelle51[[#This Row],[Menge]]*Scope2Tabelle51[[#This Row],[Emissionsfaktor '[in t CO2e/Einheit'] Scope 3]]*VLOOKUP(Scope2Tabelle51[[#This Row],[Datenqulität
(Dropdown)]],Datenqualität[], 2,FALSE),"")</f>
        <v/>
      </c>
      <c r="M167" s="118"/>
    </row>
    <row r="168" spans="1:97" s="27" customFormat="1" ht="14.1" customHeight="1">
      <c r="A168" s="203"/>
      <c r="B168" s="196"/>
      <c r="C168" s="16"/>
      <c r="D168" s="360"/>
      <c r="E168" s="208" t="str">
        <f>IFERROR(VLOOKUP(Scope2Tabelle51[[#This Row],[Emissionsquelle
(Dropdown)]],Emissionsfaktoren!$B:$G,2,FALSE),"")</f>
        <v/>
      </c>
      <c r="F168" s="16"/>
      <c r="G168" s="16"/>
      <c r="H168" s="16"/>
      <c r="I168" s="407" t="str">
        <f>IFERROR(VLOOKUP(Scope2Tabelle51[[#This Row],[Emissionsquelle
(Dropdown)]],Emissionsfaktoren!$B:$G,4,FALSE),"")</f>
        <v/>
      </c>
      <c r="J168" s="408" t="str">
        <f>IFERROR(Scope2Tabelle51[[#This Row],[Menge]]*Scope2Tabelle51[[#This Row],[Emissionsfaktor '[in t CO2e/Einheit'] Scope 2]]*VLOOKUP(Scope2Tabelle51[[#This Row],[Datenqulität
(Dropdown)]],Datenqualität[], 2,FALSE),"")</f>
        <v/>
      </c>
      <c r="K168" s="25" t="str">
        <f>IFERROR(VLOOKUP(Scope2Tabelle51[[#This Row],[Emissionsquelle
(Dropdown)]],Emissionsfaktoren!$B:$G,5,FALSE),"")</f>
        <v/>
      </c>
      <c r="L168" s="410" t="str">
        <f>IFERROR(Scope2Tabelle51[[#This Row],[Menge]]*Scope2Tabelle51[[#This Row],[Emissionsfaktor '[in t CO2e/Einheit'] Scope 3]]*VLOOKUP(Scope2Tabelle51[[#This Row],[Datenqulität
(Dropdown)]],Datenqualität[], 2,FALSE),"")</f>
        <v/>
      </c>
      <c r="M168" s="118"/>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row>
    <row r="169" spans="1:97" s="27" customFormat="1" ht="14.1" customHeight="1">
      <c r="A169" s="203"/>
      <c r="B169" s="204"/>
      <c r="C169" s="16"/>
      <c r="D169" s="360"/>
      <c r="E169" s="209" t="str">
        <f>IFERROR(VLOOKUP(Scope2Tabelle51[[#This Row],[Emissionsquelle
(Dropdown)]],Emissionsfaktoren!$B:$G,2,FALSE),"")</f>
        <v/>
      </c>
      <c r="F169" s="16"/>
      <c r="G169" s="16"/>
      <c r="H169" s="16"/>
      <c r="I169" s="407" t="str">
        <f>IFERROR(VLOOKUP(Scope2Tabelle51[[#This Row],[Emissionsquelle
(Dropdown)]],Emissionsfaktoren!$B:$G,4,FALSE),"")</f>
        <v/>
      </c>
      <c r="J169" s="408" t="str">
        <f>IFERROR(Scope2Tabelle51[[#This Row],[Menge]]*Scope2Tabelle51[[#This Row],[Emissionsfaktor '[in t CO2e/Einheit'] Scope 2]]*VLOOKUP(Scope2Tabelle51[[#This Row],[Datenqulität
(Dropdown)]],Datenqualität[], 2,FALSE),"")</f>
        <v/>
      </c>
      <c r="K169" s="174" t="str">
        <f>IFERROR(VLOOKUP(Scope2Tabelle51[[#This Row],[Emissionsquelle
(Dropdown)]],Emissionsfaktoren!$B:$G,5,FALSE),"")</f>
        <v/>
      </c>
      <c r="L169" s="410" t="str">
        <f>IFERROR(Scope2Tabelle51[[#This Row],[Menge]]*Scope2Tabelle51[[#This Row],[Emissionsfaktor '[in t CO2e/Einheit'] Scope 3]]*VLOOKUP(Scope2Tabelle51[[#This Row],[Datenqulität
(Dropdown)]],Datenqualität[], 2,FALSE),"")</f>
        <v/>
      </c>
      <c r="M169" s="118"/>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row>
    <row r="170" spans="1:97" s="27" customFormat="1" ht="14.1" customHeight="1">
      <c r="A170" s="203"/>
      <c r="B170" s="204"/>
      <c r="C170" s="16"/>
      <c r="D170" s="360"/>
      <c r="E170" s="209" t="str">
        <f>IFERROR(VLOOKUP(Scope2Tabelle51[[#This Row],[Emissionsquelle
(Dropdown)]],Emissionsfaktoren!$B:$G,2,FALSE),"")</f>
        <v/>
      </c>
      <c r="F170" s="16"/>
      <c r="G170" s="16"/>
      <c r="H170" s="16"/>
      <c r="I170" s="407" t="str">
        <f>IFERROR(VLOOKUP(Scope2Tabelle51[[#This Row],[Emissionsquelle
(Dropdown)]],Emissionsfaktoren!$B:$G,4,FALSE),"")</f>
        <v/>
      </c>
      <c r="J170" s="408" t="str">
        <f>IFERROR(Scope2Tabelle51[[#This Row],[Menge]]*Scope2Tabelle51[[#This Row],[Emissionsfaktor '[in t CO2e/Einheit'] Scope 2]]*VLOOKUP(Scope2Tabelle51[[#This Row],[Datenqulität
(Dropdown)]],Datenqualität[], 2,FALSE),"")</f>
        <v/>
      </c>
      <c r="K170" s="174" t="str">
        <f>IFERROR(VLOOKUP(Scope2Tabelle51[[#This Row],[Emissionsquelle
(Dropdown)]],Emissionsfaktoren!$B:$G,5,FALSE),"")</f>
        <v/>
      </c>
      <c r="L170" s="410" t="str">
        <f>IFERROR(Scope2Tabelle51[[#This Row],[Menge]]*Scope2Tabelle51[[#This Row],[Emissionsfaktor '[in t CO2e/Einheit'] Scope 3]]*VLOOKUP(Scope2Tabelle51[[#This Row],[Datenqulität
(Dropdown)]],Datenqualität[], 2,FALSE),"")</f>
        <v/>
      </c>
      <c r="M170" s="118"/>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row>
    <row r="171" spans="1:97" s="27" customFormat="1" ht="14.1" customHeight="1">
      <c r="A171" s="203"/>
      <c r="B171" s="204"/>
      <c r="C171" s="16"/>
      <c r="D171" s="360"/>
      <c r="E171" s="209" t="str">
        <f>IFERROR(VLOOKUP(Scope2Tabelle51[[#This Row],[Emissionsquelle
(Dropdown)]],Emissionsfaktoren!$B:$G,2,FALSE),"")</f>
        <v/>
      </c>
      <c r="F171" s="16"/>
      <c r="G171" s="16"/>
      <c r="H171" s="16"/>
      <c r="I171" s="407" t="str">
        <f>IFERROR(VLOOKUP(Scope2Tabelle51[[#This Row],[Emissionsquelle
(Dropdown)]],Emissionsfaktoren!$B:$G,4,FALSE),"")</f>
        <v/>
      </c>
      <c r="J171" s="408" t="str">
        <f>IFERROR(Scope2Tabelle51[[#This Row],[Menge]]*Scope2Tabelle51[[#This Row],[Emissionsfaktor '[in t CO2e/Einheit'] Scope 2]]*VLOOKUP(Scope2Tabelle51[[#This Row],[Datenqulität
(Dropdown)]],Datenqualität[], 2,FALSE),"")</f>
        <v/>
      </c>
      <c r="K171" s="174" t="str">
        <f>IFERROR(VLOOKUP(Scope2Tabelle51[[#This Row],[Emissionsquelle
(Dropdown)]],Emissionsfaktoren!$B:$G,5,FALSE),"")</f>
        <v/>
      </c>
      <c r="L171" s="410" t="str">
        <f>IFERROR(Scope2Tabelle51[[#This Row],[Menge]]*Scope2Tabelle51[[#This Row],[Emissionsfaktor '[in t CO2e/Einheit'] Scope 3]]*VLOOKUP(Scope2Tabelle51[[#This Row],[Datenqulität
(Dropdown)]],Datenqualität[], 2,FALSE),"")</f>
        <v/>
      </c>
      <c r="M171" s="118"/>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row>
    <row r="172" spans="1:97" s="27" customFormat="1" ht="14.1" customHeight="1">
      <c r="A172" s="203"/>
      <c r="B172" s="204"/>
      <c r="C172" s="16"/>
      <c r="D172" s="360"/>
      <c r="E172" s="209" t="str">
        <f>IFERROR(VLOOKUP(Scope2Tabelle51[[#This Row],[Emissionsquelle
(Dropdown)]],Emissionsfaktoren!$B:$G,2,FALSE),"")</f>
        <v/>
      </c>
      <c r="F172" s="16"/>
      <c r="G172" s="16"/>
      <c r="H172" s="16"/>
      <c r="I172" s="407" t="str">
        <f>IFERROR(VLOOKUP(Scope2Tabelle51[[#This Row],[Emissionsquelle
(Dropdown)]],Emissionsfaktoren!$B:$G,4,FALSE),"")</f>
        <v/>
      </c>
      <c r="J172" s="408" t="str">
        <f>IFERROR(Scope2Tabelle51[[#This Row],[Menge]]*Scope2Tabelle51[[#This Row],[Emissionsfaktor '[in t CO2e/Einheit'] Scope 2]]*VLOOKUP(Scope2Tabelle51[[#This Row],[Datenqulität
(Dropdown)]],Datenqualität[], 2,FALSE),"")</f>
        <v/>
      </c>
      <c r="K172" s="174" t="str">
        <f>IFERROR(VLOOKUP(Scope2Tabelle51[[#This Row],[Emissionsquelle
(Dropdown)]],Emissionsfaktoren!$B:$G,5,FALSE),"")</f>
        <v/>
      </c>
      <c r="L172" s="410" t="str">
        <f>IFERROR(Scope2Tabelle51[[#This Row],[Menge]]*Scope2Tabelle51[[#This Row],[Emissionsfaktor '[in t CO2e/Einheit'] Scope 3]]*VLOOKUP(Scope2Tabelle51[[#This Row],[Datenqulität
(Dropdown)]],Datenqualität[], 2,FALSE),"")</f>
        <v/>
      </c>
      <c r="M172" s="118"/>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row>
    <row r="173" spans="1:97" s="85" customFormat="1" ht="14.1" customHeight="1">
      <c r="A173" s="203"/>
      <c r="B173" s="204"/>
      <c r="C173" s="16"/>
      <c r="D173" s="360"/>
      <c r="E173" s="209" t="str">
        <f>IFERROR(VLOOKUP(Scope2Tabelle51[[#This Row],[Emissionsquelle
(Dropdown)]],Emissionsfaktoren!$B:$G,2,FALSE),"")</f>
        <v/>
      </c>
      <c r="F173" s="16"/>
      <c r="G173" s="16"/>
      <c r="H173" s="16"/>
      <c r="I173" s="407" t="str">
        <f>IFERROR(VLOOKUP(Scope2Tabelle51[[#This Row],[Emissionsquelle
(Dropdown)]],Emissionsfaktoren!$B:$G,4,FALSE),"")</f>
        <v/>
      </c>
      <c r="J173" s="408" t="str">
        <f>IFERROR(Scope2Tabelle51[[#This Row],[Menge]]*Scope2Tabelle51[[#This Row],[Emissionsfaktor '[in t CO2e/Einheit'] Scope 2]]*VLOOKUP(Scope2Tabelle51[[#This Row],[Datenqulität
(Dropdown)]],Datenqualität[], 2,FALSE),"")</f>
        <v/>
      </c>
      <c r="K173" s="174" t="str">
        <f>IFERROR(VLOOKUP(Scope2Tabelle51[[#This Row],[Emissionsquelle
(Dropdown)]],Emissionsfaktoren!$B:$G,5,FALSE),"")</f>
        <v/>
      </c>
      <c r="L173" s="410" t="str">
        <f>IFERROR(Scope2Tabelle51[[#This Row],[Menge]]*Scope2Tabelle51[[#This Row],[Emissionsfaktor '[in t CO2e/Einheit'] Scope 3]]*VLOOKUP(Scope2Tabelle51[[#This Row],[Datenqulität
(Dropdown)]],Datenqualität[], 2,FALSE),"")</f>
        <v/>
      </c>
      <c r="M173" s="118"/>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c r="CL173" s="84"/>
      <c r="CM173" s="84"/>
      <c r="CN173" s="84"/>
      <c r="CO173" s="84"/>
      <c r="CP173" s="84"/>
      <c r="CQ173" s="84"/>
      <c r="CR173" s="84"/>
    </row>
    <row r="174" spans="1:97" s="27" customFormat="1" ht="14.1" customHeight="1">
      <c r="A174" s="203"/>
      <c r="B174" s="204"/>
      <c r="C174" s="16"/>
      <c r="D174" s="360"/>
      <c r="E174" s="209" t="str">
        <f>IFERROR(VLOOKUP(Scope2Tabelle51[[#This Row],[Emissionsquelle
(Dropdown)]],Emissionsfaktoren!$B:$G,2,FALSE),"")</f>
        <v/>
      </c>
      <c r="F174" s="16"/>
      <c r="G174" s="16"/>
      <c r="H174" s="16"/>
      <c r="I174" s="407" t="str">
        <f>IFERROR(VLOOKUP(Scope2Tabelle51[[#This Row],[Emissionsquelle
(Dropdown)]],Emissionsfaktoren!$B:$G,4,FALSE),"")</f>
        <v/>
      </c>
      <c r="J174" s="408" t="str">
        <f>IFERROR(Scope2Tabelle51[[#This Row],[Menge]]*Scope2Tabelle51[[#This Row],[Emissionsfaktor '[in t CO2e/Einheit'] Scope 2]]*VLOOKUP(Scope2Tabelle51[[#This Row],[Datenqulität
(Dropdown)]],Datenqualität[], 2,FALSE),"")</f>
        <v/>
      </c>
      <c r="K174" s="174" t="str">
        <f>IFERROR(VLOOKUP(Scope2Tabelle51[[#This Row],[Emissionsquelle
(Dropdown)]],Emissionsfaktoren!$B:$G,5,FALSE),"")</f>
        <v/>
      </c>
      <c r="L174" s="410" t="str">
        <f>IFERROR(Scope2Tabelle51[[#This Row],[Menge]]*Scope2Tabelle51[[#This Row],[Emissionsfaktor '[in t CO2e/Einheit'] Scope 3]]*VLOOKUP(Scope2Tabelle51[[#This Row],[Datenqulität
(Dropdown)]],Datenqualität[], 2,FALSE),"")</f>
        <v/>
      </c>
      <c r="M174" s="118"/>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row>
    <row r="175" spans="1:97" s="27" customFormat="1" ht="14.1" customHeight="1">
      <c r="A175" s="203"/>
      <c r="B175" s="204"/>
      <c r="C175" s="16"/>
      <c r="D175" s="360"/>
      <c r="E175" s="209" t="str">
        <f>IFERROR(VLOOKUP(Scope2Tabelle51[[#This Row],[Emissionsquelle
(Dropdown)]],Emissionsfaktoren!$B:$G,2,FALSE),"")</f>
        <v/>
      </c>
      <c r="F175" s="16"/>
      <c r="G175" s="16"/>
      <c r="H175" s="16"/>
      <c r="I175" s="407" t="str">
        <f>IFERROR(VLOOKUP(Scope2Tabelle51[[#This Row],[Emissionsquelle
(Dropdown)]],Emissionsfaktoren!$B:$G,4,FALSE),"")</f>
        <v/>
      </c>
      <c r="J175" s="408" t="str">
        <f>IFERROR(Scope2Tabelle51[[#This Row],[Menge]]*Scope2Tabelle51[[#This Row],[Emissionsfaktor '[in t CO2e/Einheit'] Scope 2]]*VLOOKUP(Scope2Tabelle51[[#This Row],[Datenqulität
(Dropdown)]],Datenqualität[], 2,FALSE),"")</f>
        <v/>
      </c>
      <c r="K175" s="174" t="str">
        <f>IFERROR(VLOOKUP(Scope2Tabelle51[[#This Row],[Emissionsquelle
(Dropdown)]],Emissionsfaktoren!$B:$G,5,FALSE),"")</f>
        <v/>
      </c>
      <c r="L175" s="410" t="str">
        <f>IFERROR(Scope2Tabelle51[[#This Row],[Menge]]*Scope2Tabelle51[[#This Row],[Emissionsfaktor '[in t CO2e/Einheit'] Scope 3]]*VLOOKUP(Scope2Tabelle51[[#This Row],[Datenqulität
(Dropdown)]],Datenqualität[], 2,FALSE),"")</f>
        <v/>
      </c>
      <c r="M175" s="118"/>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row>
    <row r="176" spans="1:97" s="27" customFormat="1" ht="14.1" customHeight="1">
      <c r="A176" s="203"/>
      <c r="B176" s="204"/>
      <c r="C176" s="16"/>
      <c r="D176" s="360"/>
      <c r="E176" s="209" t="str">
        <f>IFERROR(VLOOKUP(Scope2Tabelle51[[#This Row],[Emissionsquelle
(Dropdown)]],Emissionsfaktoren!$B:$G,2,FALSE),"")</f>
        <v/>
      </c>
      <c r="F176" s="16"/>
      <c r="G176" s="16"/>
      <c r="H176" s="16"/>
      <c r="I176" s="407" t="str">
        <f>IFERROR(VLOOKUP(Scope2Tabelle51[[#This Row],[Emissionsquelle
(Dropdown)]],Emissionsfaktoren!$B:$G,4,FALSE),"")</f>
        <v/>
      </c>
      <c r="J176" s="408" t="str">
        <f>IFERROR(Scope2Tabelle51[[#This Row],[Menge]]*Scope2Tabelle51[[#This Row],[Emissionsfaktor '[in t CO2e/Einheit'] Scope 2]]*VLOOKUP(Scope2Tabelle51[[#This Row],[Datenqulität
(Dropdown)]],Datenqualität[], 2,FALSE),"")</f>
        <v/>
      </c>
      <c r="K176" s="174" t="str">
        <f>IFERROR(VLOOKUP(Scope2Tabelle51[[#This Row],[Emissionsquelle
(Dropdown)]],Emissionsfaktoren!$B:$G,5,FALSE),"")</f>
        <v/>
      </c>
      <c r="L176" s="410" t="str">
        <f>IFERROR(Scope2Tabelle51[[#This Row],[Menge]]*Scope2Tabelle51[[#This Row],[Emissionsfaktor '[in t CO2e/Einheit'] Scope 3]]*VLOOKUP(Scope2Tabelle51[[#This Row],[Datenqulität
(Dropdown)]],Datenqualität[], 2,FALSE),"")</f>
        <v/>
      </c>
      <c r="M176" s="118"/>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row>
    <row r="177" spans="1:96" s="27" customFormat="1" ht="14.1" customHeight="1">
      <c r="A177" s="203"/>
      <c r="B177" s="204"/>
      <c r="C177" s="16"/>
      <c r="D177" s="360"/>
      <c r="E177" s="209" t="str">
        <f>IFERROR(VLOOKUP(Scope2Tabelle51[[#This Row],[Emissionsquelle
(Dropdown)]],Emissionsfaktoren!$B:$G,2,FALSE),"")</f>
        <v/>
      </c>
      <c r="F177" s="16"/>
      <c r="G177" s="16"/>
      <c r="H177" s="16"/>
      <c r="I177" s="407" t="str">
        <f>IFERROR(VLOOKUP(Scope2Tabelle51[[#This Row],[Emissionsquelle
(Dropdown)]],Emissionsfaktoren!$B:$G,4,FALSE),"")</f>
        <v/>
      </c>
      <c r="J177" s="408" t="str">
        <f>IFERROR(Scope2Tabelle51[[#This Row],[Menge]]*Scope2Tabelle51[[#This Row],[Emissionsfaktor '[in t CO2e/Einheit'] Scope 2]]*VLOOKUP(Scope2Tabelle51[[#This Row],[Datenqulität
(Dropdown)]],Datenqualität[], 2,FALSE),"")</f>
        <v/>
      </c>
      <c r="K177" s="174" t="str">
        <f>IFERROR(VLOOKUP(Scope2Tabelle51[[#This Row],[Emissionsquelle
(Dropdown)]],Emissionsfaktoren!$B:$G,5,FALSE),"")</f>
        <v/>
      </c>
      <c r="L177" s="410" t="str">
        <f>IFERROR(Scope2Tabelle51[[#This Row],[Menge]]*Scope2Tabelle51[[#This Row],[Emissionsfaktor '[in t CO2e/Einheit'] Scope 3]]*VLOOKUP(Scope2Tabelle51[[#This Row],[Datenqulität
(Dropdown)]],Datenqualität[], 2,FALSE),"")</f>
        <v/>
      </c>
      <c r="M177" s="118"/>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row>
    <row r="178" spans="1:96" s="27" customFormat="1" ht="14.1" customHeight="1">
      <c r="A178" s="203"/>
      <c r="B178" s="204"/>
      <c r="C178" s="16"/>
      <c r="D178" s="360"/>
      <c r="E178" s="209" t="str">
        <f>IFERROR(VLOOKUP(Scope2Tabelle51[[#This Row],[Emissionsquelle
(Dropdown)]],Emissionsfaktoren!$B:$G,2,FALSE),"")</f>
        <v/>
      </c>
      <c r="F178" s="16"/>
      <c r="G178" s="16"/>
      <c r="H178" s="16"/>
      <c r="I178" s="407" t="str">
        <f>IFERROR(VLOOKUP(Scope2Tabelle51[[#This Row],[Emissionsquelle
(Dropdown)]],Emissionsfaktoren!$B:$G,4,FALSE),"")</f>
        <v/>
      </c>
      <c r="J178" s="408" t="str">
        <f>IFERROR(Scope2Tabelle51[[#This Row],[Menge]]*Scope2Tabelle51[[#This Row],[Emissionsfaktor '[in t CO2e/Einheit'] Scope 2]]*VLOOKUP(Scope2Tabelle51[[#This Row],[Datenqulität
(Dropdown)]],Datenqualität[], 2,FALSE),"")</f>
        <v/>
      </c>
      <c r="K178" s="174" t="str">
        <f>IFERROR(VLOOKUP(Scope2Tabelle51[[#This Row],[Emissionsquelle
(Dropdown)]],Emissionsfaktoren!$B:$G,5,FALSE),"")</f>
        <v/>
      </c>
      <c r="L178" s="410" t="str">
        <f>IFERROR(Scope2Tabelle51[[#This Row],[Menge]]*Scope2Tabelle51[[#This Row],[Emissionsfaktor '[in t CO2e/Einheit'] Scope 3]]*VLOOKUP(Scope2Tabelle51[[#This Row],[Datenqulität
(Dropdown)]],Datenqualität[], 2,FALSE),"")</f>
        <v/>
      </c>
      <c r="M178" s="118"/>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row>
    <row r="179" spans="1:96" s="27" customFormat="1" ht="14.1" customHeight="1">
      <c r="A179" s="203"/>
      <c r="B179" s="204"/>
      <c r="C179" s="16"/>
      <c r="D179" s="360"/>
      <c r="E179" s="209" t="str">
        <f>IFERROR(VLOOKUP(Scope2Tabelle51[[#This Row],[Emissionsquelle
(Dropdown)]],Emissionsfaktoren!$B:$G,2,FALSE),"")</f>
        <v/>
      </c>
      <c r="F179" s="16"/>
      <c r="G179" s="16"/>
      <c r="H179" s="16"/>
      <c r="I179" s="407" t="str">
        <f>IFERROR(VLOOKUP(Scope2Tabelle51[[#This Row],[Emissionsquelle
(Dropdown)]],Emissionsfaktoren!$B:$G,4,FALSE),"")</f>
        <v/>
      </c>
      <c r="J179" s="408" t="str">
        <f>IFERROR(Scope2Tabelle51[[#This Row],[Menge]]*Scope2Tabelle51[[#This Row],[Emissionsfaktor '[in t CO2e/Einheit'] Scope 2]]*VLOOKUP(Scope2Tabelle51[[#This Row],[Datenqulität
(Dropdown)]],Datenqualität[], 2,FALSE),"")</f>
        <v/>
      </c>
      <c r="K179" s="174" t="str">
        <f>IFERROR(VLOOKUP(Scope2Tabelle51[[#This Row],[Emissionsquelle
(Dropdown)]],Emissionsfaktoren!$B:$G,5,FALSE),"")</f>
        <v/>
      </c>
      <c r="L179" s="410" t="str">
        <f>IFERROR(Scope2Tabelle51[[#This Row],[Menge]]*Scope2Tabelle51[[#This Row],[Emissionsfaktor '[in t CO2e/Einheit'] Scope 3]]*VLOOKUP(Scope2Tabelle51[[#This Row],[Datenqulität
(Dropdown)]],Datenqualität[], 2,FALSE),"")</f>
        <v/>
      </c>
      <c r="M179" s="118"/>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row>
    <row r="180" spans="1:96" s="27" customFormat="1" ht="14.1" customHeight="1">
      <c r="A180" s="203"/>
      <c r="B180" s="204"/>
      <c r="C180" s="16"/>
      <c r="D180" s="360"/>
      <c r="E180" s="209" t="str">
        <f>IFERROR(VLOOKUP(Scope2Tabelle51[[#This Row],[Emissionsquelle
(Dropdown)]],Emissionsfaktoren!$B:$G,2,FALSE),"")</f>
        <v/>
      </c>
      <c r="F180" s="16"/>
      <c r="G180" s="16"/>
      <c r="H180" s="16"/>
      <c r="I180" s="407" t="str">
        <f>IFERROR(VLOOKUP(Scope2Tabelle51[[#This Row],[Emissionsquelle
(Dropdown)]],Emissionsfaktoren!$B:$G,4,FALSE),"")</f>
        <v/>
      </c>
      <c r="J180" s="408" t="str">
        <f>IFERROR(Scope2Tabelle51[[#This Row],[Menge]]*Scope2Tabelle51[[#This Row],[Emissionsfaktor '[in t CO2e/Einheit'] Scope 2]]*VLOOKUP(Scope2Tabelle51[[#This Row],[Datenqulität
(Dropdown)]],Datenqualität[], 2,FALSE),"")</f>
        <v/>
      </c>
      <c r="K180" s="174" t="str">
        <f>IFERROR(VLOOKUP(Scope2Tabelle51[[#This Row],[Emissionsquelle
(Dropdown)]],Emissionsfaktoren!$B:$G,5,FALSE),"")</f>
        <v/>
      </c>
      <c r="L180" s="410" t="str">
        <f>IFERROR(Scope2Tabelle51[[#This Row],[Menge]]*Scope2Tabelle51[[#This Row],[Emissionsfaktor '[in t CO2e/Einheit'] Scope 3]]*VLOOKUP(Scope2Tabelle51[[#This Row],[Datenqulität
(Dropdown)]],Datenqualität[], 2,FALSE),"")</f>
        <v/>
      </c>
      <c r="M180" s="118"/>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row>
    <row r="181" spans="1:96" s="27" customFormat="1" ht="14.1" customHeight="1">
      <c r="A181" s="203"/>
      <c r="B181" s="204"/>
      <c r="C181" s="16"/>
      <c r="D181" s="360"/>
      <c r="E181" s="209" t="str">
        <f>IFERROR(VLOOKUP(Scope2Tabelle51[[#This Row],[Emissionsquelle
(Dropdown)]],Emissionsfaktoren!$B:$G,2,FALSE),"")</f>
        <v/>
      </c>
      <c r="F181" s="16"/>
      <c r="G181" s="16"/>
      <c r="H181" s="16"/>
      <c r="I181" s="407" t="str">
        <f>IFERROR(VLOOKUP(Scope2Tabelle51[[#This Row],[Emissionsquelle
(Dropdown)]],Emissionsfaktoren!$B:$G,4,FALSE),"")</f>
        <v/>
      </c>
      <c r="J181" s="408" t="str">
        <f>IFERROR(Scope2Tabelle51[[#This Row],[Menge]]*Scope2Tabelle51[[#This Row],[Emissionsfaktor '[in t CO2e/Einheit'] Scope 2]]*VLOOKUP(Scope2Tabelle51[[#This Row],[Datenqulität
(Dropdown)]],Datenqualität[], 2,FALSE),"")</f>
        <v/>
      </c>
      <c r="K181" s="174" t="str">
        <f>IFERROR(VLOOKUP(Scope2Tabelle51[[#This Row],[Emissionsquelle
(Dropdown)]],Emissionsfaktoren!$B:$G,5,FALSE),"")</f>
        <v/>
      </c>
      <c r="L181" s="410" t="str">
        <f>IFERROR(Scope2Tabelle51[[#This Row],[Menge]]*Scope2Tabelle51[[#This Row],[Emissionsfaktor '[in t CO2e/Einheit'] Scope 3]]*VLOOKUP(Scope2Tabelle51[[#This Row],[Datenqulität
(Dropdown)]],Datenqualität[], 2,FALSE),"")</f>
        <v/>
      </c>
      <c r="M181" s="118"/>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row>
    <row r="182" spans="1:96" ht="14.1" customHeight="1">
      <c r="A182" s="203"/>
      <c r="B182" s="204"/>
      <c r="C182" s="16"/>
      <c r="D182" s="360"/>
      <c r="E182" s="209" t="str">
        <f>IFERROR(VLOOKUP(Scope2Tabelle51[[#This Row],[Emissionsquelle
(Dropdown)]],Emissionsfaktoren!$B:$G,2,FALSE),"")</f>
        <v/>
      </c>
      <c r="F182" s="16"/>
      <c r="G182" s="16"/>
      <c r="H182" s="16"/>
      <c r="I182" s="407" t="str">
        <f>IFERROR(VLOOKUP(Scope2Tabelle51[[#This Row],[Emissionsquelle
(Dropdown)]],Emissionsfaktoren!$B:$G,4,FALSE),"")</f>
        <v/>
      </c>
      <c r="J182" s="408" t="str">
        <f>IFERROR(Scope2Tabelle51[[#This Row],[Menge]]*Scope2Tabelle51[[#This Row],[Emissionsfaktor '[in t CO2e/Einheit'] Scope 2]]*VLOOKUP(Scope2Tabelle51[[#This Row],[Datenqulität
(Dropdown)]],Datenqualität[], 2,FALSE),"")</f>
        <v/>
      </c>
      <c r="K182" s="174" t="str">
        <f>IFERROR(VLOOKUP(Scope2Tabelle51[[#This Row],[Emissionsquelle
(Dropdown)]],Emissionsfaktoren!$B:$G,5,FALSE),"")</f>
        <v/>
      </c>
      <c r="L182" s="410" t="str">
        <f>IFERROR(Scope2Tabelle51[[#This Row],[Menge]]*Scope2Tabelle51[[#This Row],[Emissionsfaktor '[in t CO2e/Einheit'] Scope 3]]*VLOOKUP(Scope2Tabelle51[[#This Row],[Datenqulität
(Dropdown)]],Datenqualität[], 2,FALSE),"")</f>
        <v/>
      </c>
      <c r="M182" s="118"/>
    </row>
    <row r="183" spans="1:96" ht="14.1" customHeight="1">
      <c r="A183" s="203"/>
      <c r="B183" s="204"/>
      <c r="C183" s="16"/>
      <c r="D183" s="360"/>
      <c r="E183" s="209" t="str">
        <f>IFERROR(VLOOKUP(Scope2Tabelle51[[#This Row],[Emissionsquelle
(Dropdown)]],Emissionsfaktoren!$B:$G,2,FALSE),"")</f>
        <v/>
      </c>
      <c r="F183" s="16"/>
      <c r="G183" s="16"/>
      <c r="H183" s="16"/>
      <c r="I183" s="407" t="str">
        <f>IFERROR(VLOOKUP(Scope2Tabelle51[[#This Row],[Emissionsquelle
(Dropdown)]],Emissionsfaktoren!$B:$G,4,FALSE),"")</f>
        <v/>
      </c>
      <c r="J183" s="408" t="str">
        <f>IFERROR(Scope2Tabelle51[[#This Row],[Menge]]*Scope2Tabelle51[[#This Row],[Emissionsfaktor '[in t CO2e/Einheit'] Scope 2]]*VLOOKUP(Scope2Tabelle51[[#This Row],[Datenqulität
(Dropdown)]],Datenqualität[], 2,FALSE),"")</f>
        <v/>
      </c>
      <c r="K183" s="174" t="str">
        <f>IFERROR(VLOOKUP(Scope2Tabelle51[[#This Row],[Emissionsquelle
(Dropdown)]],Emissionsfaktoren!$B:$G,5,FALSE),"")</f>
        <v/>
      </c>
      <c r="L183" s="410" t="str">
        <f>IFERROR(Scope2Tabelle51[[#This Row],[Menge]]*Scope2Tabelle51[[#This Row],[Emissionsfaktor '[in t CO2e/Einheit'] Scope 3]]*VLOOKUP(Scope2Tabelle51[[#This Row],[Datenqulität
(Dropdown)]],Datenqualität[], 2,FALSE),"")</f>
        <v/>
      </c>
    </row>
    <row r="184" spans="1:96" ht="14.1" customHeight="1">
      <c r="A184" s="203"/>
      <c r="B184" s="204"/>
      <c r="C184" s="16"/>
      <c r="D184" s="360"/>
      <c r="E184" s="209" t="str">
        <f>IFERROR(VLOOKUP(Scope2Tabelle51[[#This Row],[Emissionsquelle
(Dropdown)]],Emissionsfaktoren!$B:$G,2,FALSE),"")</f>
        <v/>
      </c>
      <c r="F184" s="16"/>
      <c r="G184" s="16"/>
      <c r="H184" s="16"/>
      <c r="I184" s="407" t="str">
        <f>IFERROR(VLOOKUP(Scope2Tabelle51[[#This Row],[Emissionsquelle
(Dropdown)]],Emissionsfaktoren!$B:$G,4,FALSE),"")</f>
        <v/>
      </c>
      <c r="J184" s="408" t="str">
        <f>IFERROR(Scope2Tabelle51[[#This Row],[Menge]]*Scope2Tabelle51[[#This Row],[Emissionsfaktor '[in t CO2e/Einheit'] Scope 2]]*VLOOKUP(Scope2Tabelle51[[#This Row],[Datenqulität
(Dropdown)]],Datenqualität[], 2,FALSE),"")</f>
        <v/>
      </c>
      <c r="K184" s="174" t="str">
        <f>IFERROR(VLOOKUP(Scope2Tabelle51[[#This Row],[Emissionsquelle
(Dropdown)]],Emissionsfaktoren!$B:$G,5,FALSE),"")</f>
        <v/>
      </c>
      <c r="L184" s="410" t="str">
        <f>IFERROR(Scope2Tabelle51[[#This Row],[Menge]]*Scope2Tabelle51[[#This Row],[Emissionsfaktor '[in t CO2e/Einheit'] Scope 3]]*VLOOKUP(Scope2Tabelle51[[#This Row],[Datenqulität
(Dropdown)]],Datenqualität[], 2,FALSE),"")</f>
        <v/>
      </c>
    </row>
    <row r="185" spans="1:96" ht="14.1" customHeight="1">
      <c r="A185" s="203"/>
      <c r="B185" s="204"/>
      <c r="C185" s="16"/>
      <c r="D185" s="360"/>
      <c r="E185" s="209" t="str">
        <f>IFERROR(VLOOKUP(Scope2Tabelle51[[#This Row],[Emissionsquelle
(Dropdown)]],Emissionsfaktoren!$B:$G,2,FALSE),"")</f>
        <v/>
      </c>
      <c r="F185" s="16"/>
      <c r="G185" s="16"/>
      <c r="H185" s="16"/>
      <c r="I185" s="407" t="str">
        <f>IFERROR(VLOOKUP(Scope2Tabelle51[[#This Row],[Emissionsquelle
(Dropdown)]],Emissionsfaktoren!$B:$G,4,FALSE),"")</f>
        <v/>
      </c>
      <c r="J185" s="408" t="str">
        <f>IFERROR(Scope2Tabelle51[[#This Row],[Menge]]*Scope2Tabelle51[[#This Row],[Emissionsfaktor '[in t CO2e/Einheit'] Scope 2]]*VLOOKUP(Scope2Tabelle51[[#This Row],[Datenqulität
(Dropdown)]],Datenqualität[], 2,FALSE),"")</f>
        <v/>
      </c>
      <c r="K185" s="174" t="str">
        <f>IFERROR(VLOOKUP(Scope2Tabelle51[[#This Row],[Emissionsquelle
(Dropdown)]],Emissionsfaktoren!$B:$G,5,FALSE),"")</f>
        <v/>
      </c>
      <c r="L185" s="410" t="str">
        <f>IFERROR(Scope2Tabelle51[[#This Row],[Menge]]*Scope2Tabelle51[[#This Row],[Emissionsfaktor '[in t CO2e/Einheit'] Scope 3]]*VLOOKUP(Scope2Tabelle51[[#This Row],[Datenqulität
(Dropdown)]],Datenqualität[], 2,FALSE),"")</f>
        <v/>
      </c>
    </row>
    <row r="186" spans="1:96" ht="14.1" customHeight="1">
      <c r="A186" s="203"/>
      <c r="B186" s="204"/>
      <c r="C186" s="16"/>
      <c r="D186" s="360"/>
      <c r="E186" s="209" t="str">
        <f>IFERROR(VLOOKUP(Scope2Tabelle51[[#This Row],[Emissionsquelle
(Dropdown)]],Emissionsfaktoren!$B:$G,2,FALSE),"")</f>
        <v/>
      </c>
      <c r="F186" s="16"/>
      <c r="G186" s="16"/>
      <c r="H186" s="16"/>
      <c r="I186" s="407" t="str">
        <f>IFERROR(VLOOKUP(Scope2Tabelle51[[#This Row],[Emissionsquelle
(Dropdown)]],Emissionsfaktoren!$B:$G,4,FALSE),"")</f>
        <v/>
      </c>
      <c r="J186" s="408" t="str">
        <f>IFERROR(Scope2Tabelle51[[#This Row],[Menge]]*Scope2Tabelle51[[#This Row],[Emissionsfaktor '[in t CO2e/Einheit'] Scope 2]]*VLOOKUP(Scope2Tabelle51[[#This Row],[Datenqulität
(Dropdown)]],Datenqualität[], 2,FALSE),"")</f>
        <v/>
      </c>
      <c r="K186" s="174" t="str">
        <f>IFERROR(VLOOKUP(Scope2Tabelle51[[#This Row],[Emissionsquelle
(Dropdown)]],Emissionsfaktoren!$B:$G,5,FALSE),"")</f>
        <v/>
      </c>
      <c r="L186" s="410" t="str">
        <f>IFERROR(Scope2Tabelle51[[#This Row],[Menge]]*Scope2Tabelle51[[#This Row],[Emissionsfaktor '[in t CO2e/Einheit'] Scope 3]]*VLOOKUP(Scope2Tabelle51[[#This Row],[Datenqulität
(Dropdown)]],Datenqualität[], 2,FALSE),"")</f>
        <v/>
      </c>
    </row>
    <row r="187" spans="1:96" ht="14.1" customHeight="1">
      <c r="A187" s="203"/>
      <c r="B187" s="204"/>
      <c r="C187" s="16"/>
      <c r="D187" s="360"/>
      <c r="E187" s="209" t="str">
        <f>IFERROR(VLOOKUP(Scope2Tabelle51[[#This Row],[Emissionsquelle
(Dropdown)]],Emissionsfaktoren!$B:$G,2,FALSE),"")</f>
        <v/>
      </c>
      <c r="F187" s="16"/>
      <c r="G187" s="16"/>
      <c r="H187" s="16"/>
      <c r="I187" s="407" t="str">
        <f>IFERROR(VLOOKUP(Scope2Tabelle51[[#This Row],[Emissionsquelle
(Dropdown)]],Emissionsfaktoren!$B:$G,4,FALSE),"")</f>
        <v/>
      </c>
      <c r="J187" s="408" t="str">
        <f>IFERROR(Scope2Tabelle51[[#This Row],[Menge]]*Scope2Tabelle51[[#This Row],[Emissionsfaktor '[in t CO2e/Einheit'] Scope 2]]*VLOOKUP(Scope2Tabelle51[[#This Row],[Datenqulität
(Dropdown)]],Datenqualität[], 2,FALSE),"")</f>
        <v/>
      </c>
      <c r="K187" s="174" t="str">
        <f>IFERROR(VLOOKUP(Scope2Tabelle51[[#This Row],[Emissionsquelle
(Dropdown)]],Emissionsfaktoren!$B:$G,5,FALSE),"")</f>
        <v/>
      </c>
      <c r="L187" s="410" t="str">
        <f>IFERROR(Scope2Tabelle51[[#This Row],[Menge]]*Scope2Tabelle51[[#This Row],[Emissionsfaktor '[in t CO2e/Einheit'] Scope 3]]*VLOOKUP(Scope2Tabelle51[[#This Row],[Datenqulität
(Dropdown)]],Datenqualität[], 2,FALSE),"")</f>
        <v/>
      </c>
    </row>
    <row r="188" spans="1:96" ht="14.1" customHeight="1">
      <c r="A188" s="203"/>
      <c r="B188" s="204"/>
      <c r="C188" s="16"/>
      <c r="D188" s="360"/>
      <c r="E188" s="209" t="str">
        <f>IFERROR(VLOOKUP(Scope2Tabelle51[[#This Row],[Emissionsquelle
(Dropdown)]],Emissionsfaktoren!$B:$G,2,FALSE),"")</f>
        <v/>
      </c>
      <c r="F188" s="16"/>
      <c r="G188" s="16"/>
      <c r="H188" s="16"/>
      <c r="I188" s="407" t="str">
        <f>IFERROR(VLOOKUP(Scope2Tabelle51[[#This Row],[Emissionsquelle
(Dropdown)]],Emissionsfaktoren!$B:$G,4,FALSE),"")</f>
        <v/>
      </c>
      <c r="J188" s="408" t="str">
        <f>IFERROR(Scope2Tabelle51[[#This Row],[Menge]]*Scope2Tabelle51[[#This Row],[Emissionsfaktor '[in t CO2e/Einheit'] Scope 2]]*VLOOKUP(Scope2Tabelle51[[#This Row],[Datenqulität
(Dropdown)]],Datenqualität[], 2,FALSE),"")</f>
        <v/>
      </c>
      <c r="K188" s="174" t="str">
        <f>IFERROR(VLOOKUP(Scope2Tabelle51[[#This Row],[Emissionsquelle
(Dropdown)]],Emissionsfaktoren!$B:$G,5,FALSE),"")</f>
        <v/>
      </c>
      <c r="L188" s="410" t="str">
        <f>IFERROR(Scope2Tabelle51[[#This Row],[Menge]]*Scope2Tabelle51[[#This Row],[Emissionsfaktor '[in t CO2e/Einheit'] Scope 3]]*VLOOKUP(Scope2Tabelle51[[#This Row],[Datenqulität
(Dropdown)]],Datenqualität[], 2,FALSE),"")</f>
        <v/>
      </c>
    </row>
    <row r="189" spans="1:96" ht="14.1" customHeight="1">
      <c r="A189" s="203"/>
      <c r="B189" s="204"/>
      <c r="C189" s="16"/>
      <c r="D189" s="360"/>
      <c r="E189" s="209" t="str">
        <f>IFERROR(VLOOKUP(Scope2Tabelle51[[#This Row],[Emissionsquelle
(Dropdown)]],Emissionsfaktoren!$B:$G,2,FALSE),"")</f>
        <v/>
      </c>
      <c r="F189" s="16"/>
      <c r="G189" s="16"/>
      <c r="H189" s="16"/>
      <c r="I189" s="407" t="str">
        <f>IFERROR(VLOOKUP(Scope2Tabelle51[[#This Row],[Emissionsquelle
(Dropdown)]],Emissionsfaktoren!$B:$G,4,FALSE),"")</f>
        <v/>
      </c>
      <c r="J189" s="408" t="str">
        <f>IFERROR(Scope2Tabelle51[[#This Row],[Menge]]*Scope2Tabelle51[[#This Row],[Emissionsfaktor '[in t CO2e/Einheit'] Scope 2]]*VLOOKUP(Scope2Tabelle51[[#This Row],[Datenqulität
(Dropdown)]],Datenqualität[], 2,FALSE),"")</f>
        <v/>
      </c>
      <c r="K189" s="174" t="str">
        <f>IFERROR(VLOOKUP(Scope2Tabelle51[[#This Row],[Emissionsquelle
(Dropdown)]],Emissionsfaktoren!$B:$G,5,FALSE),"")</f>
        <v/>
      </c>
      <c r="L189" s="410" t="str">
        <f>IFERROR(Scope2Tabelle51[[#This Row],[Menge]]*Scope2Tabelle51[[#This Row],[Emissionsfaktor '[in t CO2e/Einheit'] Scope 3]]*VLOOKUP(Scope2Tabelle51[[#This Row],[Datenqulität
(Dropdown)]],Datenqualität[], 2,FALSE),"")</f>
        <v/>
      </c>
    </row>
    <row r="190" spans="1:96" ht="14.1" customHeight="1">
      <c r="A190" s="203"/>
      <c r="B190" s="204"/>
      <c r="C190" s="16"/>
      <c r="D190" s="360"/>
      <c r="E190" s="209" t="str">
        <f>IFERROR(VLOOKUP(Scope2Tabelle51[[#This Row],[Emissionsquelle
(Dropdown)]],Emissionsfaktoren!$B:$G,2,FALSE),"")</f>
        <v/>
      </c>
      <c r="F190" s="16"/>
      <c r="G190" s="16"/>
      <c r="H190" s="16"/>
      <c r="I190" s="407" t="str">
        <f>IFERROR(VLOOKUP(Scope2Tabelle51[[#This Row],[Emissionsquelle
(Dropdown)]],Emissionsfaktoren!$B:$G,4,FALSE),"")</f>
        <v/>
      </c>
      <c r="J190" s="408" t="str">
        <f>IFERROR(Scope2Tabelle51[[#This Row],[Menge]]*Scope2Tabelle51[[#This Row],[Emissionsfaktor '[in t CO2e/Einheit'] Scope 2]]*VLOOKUP(Scope2Tabelle51[[#This Row],[Datenqulität
(Dropdown)]],Datenqualität[], 2,FALSE),"")</f>
        <v/>
      </c>
      <c r="K190" s="174" t="str">
        <f>IFERROR(VLOOKUP(Scope2Tabelle51[[#This Row],[Emissionsquelle
(Dropdown)]],Emissionsfaktoren!$B:$G,5,FALSE),"")</f>
        <v/>
      </c>
      <c r="L190" s="410" t="str">
        <f>IFERROR(Scope2Tabelle51[[#This Row],[Menge]]*Scope2Tabelle51[[#This Row],[Emissionsfaktor '[in t CO2e/Einheit'] Scope 3]]*VLOOKUP(Scope2Tabelle51[[#This Row],[Datenqulität
(Dropdown)]],Datenqualität[], 2,FALSE),"")</f>
        <v/>
      </c>
    </row>
    <row r="191" spans="1:96" ht="14.1" customHeight="1">
      <c r="A191" s="203"/>
      <c r="B191" s="204"/>
      <c r="C191" s="16"/>
      <c r="D191" s="360"/>
      <c r="E191" s="209" t="str">
        <f>IFERROR(VLOOKUP(Scope2Tabelle51[[#This Row],[Emissionsquelle
(Dropdown)]],Emissionsfaktoren!$B:$G,2,FALSE),"")</f>
        <v/>
      </c>
      <c r="F191" s="16"/>
      <c r="G191" s="16"/>
      <c r="H191" s="16"/>
      <c r="I191" s="407" t="str">
        <f>IFERROR(VLOOKUP(Scope2Tabelle51[[#This Row],[Emissionsquelle
(Dropdown)]],Emissionsfaktoren!$B:$G,4,FALSE),"")</f>
        <v/>
      </c>
      <c r="J191" s="408" t="str">
        <f>IFERROR(Scope2Tabelle51[[#This Row],[Menge]]*Scope2Tabelle51[[#This Row],[Emissionsfaktor '[in t CO2e/Einheit'] Scope 2]]*VLOOKUP(Scope2Tabelle51[[#This Row],[Datenqulität
(Dropdown)]],Datenqualität[], 2,FALSE),"")</f>
        <v/>
      </c>
      <c r="K191" s="174" t="str">
        <f>IFERROR(VLOOKUP(Scope2Tabelle51[[#This Row],[Emissionsquelle
(Dropdown)]],Emissionsfaktoren!$B:$G,5,FALSE),"")</f>
        <v/>
      </c>
      <c r="L191" s="410" t="str">
        <f>IFERROR(Scope2Tabelle51[[#This Row],[Menge]]*Scope2Tabelle51[[#This Row],[Emissionsfaktor '[in t CO2e/Einheit'] Scope 3]]*VLOOKUP(Scope2Tabelle51[[#This Row],[Datenqulität
(Dropdown)]],Datenqualität[], 2,FALSE),"")</f>
        <v/>
      </c>
    </row>
    <row r="192" spans="1:96" ht="14.1" customHeight="1">
      <c r="A192" s="203"/>
      <c r="B192" s="196"/>
      <c r="C192" s="16"/>
      <c r="D192" s="360"/>
      <c r="E192" s="208" t="str">
        <f>IFERROR(VLOOKUP(Scope2Tabelle51[[#This Row],[Emissionsquelle
(Dropdown)]],Emissionsfaktoren!$B:$G,2,FALSE),"")</f>
        <v/>
      </c>
      <c r="F192" s="16"/>
      <c r="G192" s="16"/>
      <c r="H192" s="16"/>
      <c r="I192" s="407" t="str">
        <f>IFERROR(VLOOKUP(Scope2Tabelle51[[#This Row],[Emissionsquelle
(Dropdown)]],Emissionsfaktoren!$B:$G,4,FALSE),"")</f>
        <v/>
      </c>
      <c r="J192" s="408" t="str">
        <f>IFERROR(Scope2Tabelle51[[#This Row],[Menge]]*Scope2Tabelle51[[#This Row],[Emissionsfaktor '[in t CO2e/Einheit'] Scope 2]]*VLOOKUP(Scope2Tabelle51[[#This Row],[Datenqulität
(Dropdown)]],Datenqualität[], 2,FALSE),"")</f>
        <v/>
      </c>
      <c r="K192" s="25" t="str">
        <f>IFERROR(VLOOKUP(Scope2Tabelle51[[#This Row],[Emissionsquelle
(Dropdown)]],Emissionsfaktoren!$B:$G,5,FALSE),"")</f>
        <v/>
      </c>
      <c r="L192" s="410" t="str">
        <f>IFERROR(Scope2Tabelle51[[#This Row],[Menge]]*Scope2Tabelle51[[#This Row],[Emissionsfaktor '[in t CO2e/Einheit'] Scope 3]]*VLOOKUP(Scope2Tabelle51[[#This Row],[Datenqulität
(Dropdown)]],Datenqualität[], 2,FALSE),"")</f>
        <v/>
      </c>
    </row>
    <row r="193" spans="1:13" ht="14.1" customHeight="1">
      <c r="A193" s="203"/>
      <c r="B193" s="196"/>
      <c r="C193" s="16"/>
      <c r="D193" s="360"/>
      <c r="E193" s="208" t="str">
        <f>IFERROR(VLOOKUP(Scope2Tabelle51[[#This Row],[Emissionsquelle
(Dropdown)]],Emissionsfaktoren!$B:$G,2,FALSE),"")</f>
        <v/>
      </c>
      <c r="F193" s="16"/>
      <c r="G193" s="16"/>
      <c r="H193" s="16"/>
      <c r="I193" s="407" t="str">
        <f>IFERROR(VLOOKUP(Scope2Tabelle51[[#This Row],[Emissionsquelle
(Dropdown)]],Emissionsfaktoren!$B:$G,4,FALSE),"")</f>
        <v/>
      </c>
      <c r="J193" s="408" t="str">
        <f>IFERROR(Scope2Tabelle51[[#This Row],[Menge]]*Scope2Tabelle51[[#This Row],[Emissionsfaktor '[in t CO2e/Einheit'] Scope 2]]*VLOOKUP(Scope2Tabelle51[[#This Row],[Datenqulität
(Dropdown)]],Datenqualität[], 2,FALSE),"")</f>
        <v/>
      </c>
      <c r="K193" s="25" t="str">
        <f>IFERROR(VLOOKUP(Scope2Tabelle51[[#This Row],[Emissionsquelle
(Dropdown)]],Emissionsfaktoren!$B:$G,5,FALSE),"")</f>
        <v/>
      </c>
      <c r="L193" s="410" t="str">
        <f>IFERROR(Scope2Tabelle51[[#This Row],[Menge]]*Scope2Tabelle51[[#This Row],[Emissionsfaktor '[in t CO2e/Einheit'] Scope 3]]*VLOOKUP(Scope2Tabelle51[[#This Row],[Datenqulität
(Dropdown)]],Datenqualität[], 2,FALSE),"")</f>
        <v/>
      </c>
    </row>
    <row r="194" spans="1:13" ht="14.1" customHeight="1">
      <c r="A194" s="203"/>
      <c r="B194" s="204"/>
      <c r="C194" s="16"/>
      <c r="D194" s="360"/>
      <c r="E194" s="205" t="str">
        <f>IFERROR(VLOOKUP(Scope2Tabelle51[[#This Row],[Emissionsquelle
(Dropdown)]],Emissionsfaktoren!$B:$G,2,FALSE),"")</f>
        <v/>
      </c>
      <c r="F194" s="16"/>
      <c r="G194" s="16"/>
      <c r="H194" s="16"/>
      <c r="I194" s="407" t="str">
        <f>IFERROR(VLOOKUP(Scope2Tabelle51[[#This Row],[Emissionsquelle
(Dropdown)]],Emissionsfaktoren!$B:$G,4,FALSE),"")</f>
        <v/>
      </c>
      <c r="J194" s="408" t="str">
        <f>IFERROR(Scope2Tabelle51[[#This Row],[Menge]]*Scope2Tabelle51[[#This Row],[Emissionsfaktor '[in t CO2e/Einheit'] Scope 2]]*VLOOKUP(Scope2Tabelle51[[#This Row],[Datenqulität
(Dropdown)]],Datenqualität[], 2,FALSE),"")</f>
        <v/>
      </c>
      <c r="K194" s="25" t="str">
        <f>IFERROR(VLOOKUP(Scope2Tabelle51[[#This Row],[Emissionsquelle
(Dropdown)]],Emissionsfaktoren!$B:$G,5,FALSE),"")</f>
        <v/>
      </c>
      <c r="L194" s="410" t="str">
        <f>IFERROR(Scope2Tabelle51[[#This Row],[Menge]]*Scope2Tabelle51[[#This Row],[Emissionsfaktor '[in t CO2e/Einheit'] Scope 3]]*VLOOKUP(Scope2Tabelle51[[#This Row],[Datenqulität
(Dropdown)]],Datenqualität[], 2,FALSE),"")</f>
        <v/>
      </c>
      <c r="M194" s="28"/>
    </row>
    <row r="195" spans="1:13" ht="14.1" customHeight="1">
      <c r="A195" s="203"/>
      <c r="B195" s="204"/>
      <c r="C195" s="16"/>
      <c r="D195" s="360"/>
      <c r="E195" s="209" t="str">
        <f>IFERROR(VLOOKUP(Scope2Tabelle51[[#This Row],[Emissionsquelle
(Dropdown)]],Emissionsfaktoren!$B:$G,2,FALSE),"")</f>
        <v/>
      </c>
      <c r="F195" s="16"/>
      <c r="G195" s="16"/>
      <c r="H195" s="16"/>
      <c r="I195" s="407" t="str">
        <f>IFERROR(VLOOKUP(Scope2Tabelle51[[#This Row],[Emissionsquelle
(Dropdown)]],Emissionsfaktoren!$B:$G,4,FALSE),"")</f>
        <v/>
      </c>
      <c r="J195" s="408" t="str">
        <f>IFERROR(Scope2Tabelle51[[#This Row],[Menge]]*Scope2Tabelle51[[#This Row],[Emissionsfaktor '[in t CO2e/Einheit'] Scope 2]]*VLOOKUP(Scope2Tabelle51[[#This Row],[Datenqulität
(Dropdown)]],Datenqualität[], 2,FALSE),"")</f>
        <v/>
      </c>
      <c r="K195" s="174" t="str">
        <f>IFERROR(VLOOKUP(Scope2Tabelle51[[#This Row],[Emissionsquelle
(Dropdown)]],Emissionsfaktoren!$B:$G,5,FALSE),"")</f>
        <v/>
      </c>
      <c r="L195" s="410" t="str">
        <f>IFERROR(Scope2Tabelle51[[#This Row],[Menge]]*Scope2Tabelle51[[#This Row],[Emissionsfaktor '[in t CO2e/Einheit'] Scope 3]]*VLOOKUP(Scope2Tabelle51[[#This Row],[Datenqulität
(Dropdown)]],Datenqualität[], 2,FALSE),"")</f>
        <v/>
      </c>
      <c r="M195" s="28"/>
    </row>
    <row r="196" spans="1:13" ht="14.1" customHeight="1">
      <c r="A196" s="203"/>
      <c r="B196" s="204"/>
      <c r="C196" s="16"/>
      <c r="D196" s="360"/>
      <c r="E196" s="209" t="str">
        <f>IFERROR(VLOOKUP(Scope2Tabelle51[[#This Row],[Emissionsquelle
(Dropdown)]],Emissionsfaktoren!$B:$G,2,FALSE),"")</f>
        <v/>
      </c>
      <c r="F196" s="16"/>
      <c r="G196" s="16"/>
      <c r="H196" s="16"/>
      <c r="I196" s="407" t="str">
        <f>IFERROR(VLOOKUP(Scope2Tabelle51[[#This Row],[Emissionsquelle
(Dropdown)]],Emissionsfaktoren!$B:$G,4,FALSE),"")</f>
        <v/>
      </c>
      <c r="J196" s="408" t="str">
        <f>IFERROR(Scope2Tabelle51[[#This Row],[Menge]]*Scope2Tabelle51[[#This Row],[Emissionsfaktor '[in t CO2e/Einheit'] Scope 2]]*VLOOKUP(Scope2Tabelle51[[#This Row],[Datenqulität
(Dropdown)]],Datenqualität[], 2,FALSE),"")</f>
        <v/>
      </c>
      <c r="K196" s="25" t="str">
        <f>IFERROR(VLOOKUP(Scope2Tabelle51[[#This Row],[Emissionsquelle
(Dropdown)]],Emissionsfaktoren!$B:$G,5,FALSE),"")</f>
        <v/>
      </c>
      <c r="L196" s="410" t="str">
        <f>IFERROR(Scope2Tabelle51[[#This Row],[Menge]]*Scope2Tabelle51[[#This Row],[Emissionsfaktor '[in t CO2e/Einheit'] Scope 3]]*VLOOKUP(Scope2Tabelle51[[#This Row],[Datenqulität
(Dropdown)]],Datenqualität[], 2,FALSE),"")</f>
        <v/>
      </c>
      <c r="M196" s="28"/>
    </row>
    <row r="197" spans="1:13" ht="14.1" customHeight="1">
      <c r="A197" s="210"/>
      <c r="B197" s="211"/>
      <c r="C197" s="16"/>
      <c r="D197" s="360"/>
      <c r="E197" s="213" t="str">
        <f>IFERROR(VLOOKUP(Scope2Tabelle51[[#This Row],[Emissionsquelle
(Dropdown)]],Emissionsfaktoren!$B:$G,2,FALSE),"")</f>
        <v/>
      </c>
      <c r="F197" s="16"/>
      <c r="G197" s="212"/>
      <c r="H197" s="212"/>
      <c r="I197" s="407" t="str">
        <f>IFERROR(VLOOKUP(Scope2Tabelle51[[#This Row],[Emissionsquelle
(Dropdown)]],Emissionsfaktoren!$B:$G,4,FALSE),"")</f>
        <v/>
      </c>
      <c r="J197" s="407" t="str">
        <f>IFERROR(Scope2Tabelle51[[#This Row],[Menge]]*Scope2Tabelle51[[#This Row],[Emissionsfaktor '[in t CO2e/Einheit'] Scope 2]]*VLOOKUP(Scope2Tabelle51[[#This Row],[Datenqulität
(Dropdown)]],Datenqualität[], 2,FALSE),"")</f>
        <v/>
      </c>
      <c r="K197" s="119" t="str">
        <f>IFERROR(VLOOKUP(Scope2Tabelle51[[#This Row],[Emissionsquelle
(Dropdown)]],Emissionsfaktoren!$B:$G,5,FALSE),"")</f>
        <v/>
      </c>
      <c r="L197" s="410" t="str">
        <f>IFERROR(Scope2Tabelle51[[#This Row],[Menge]]*Scope2Tabelle51[[#This Row],[Emissionsfaktor '[in t CO2e/Einheit'] Scope 3]]*VLOOKUP(Scope2Tabelle51[[#This Row],[Datenqulität
(Dropdown)]],Datenqualität[], 2,FALSE),"")</f>
        <v/>
      </c>
      <c r="M197" s="28"/>
    </row>
    <row r="198" spans="1:13" ht="14.1" customHeight="1">
      <c r="A198" s="210"/>
      <c r="B198" s="211"/>
      <c r="C198" s="16"/>
      <c r="D198" s="360"/>
      <c r="E198" s="213" t="str">
        <f>IFERROR(VLOOKUP(Scope2Tabelle51[[#This Row],[Emissionsquelle
(Dropdown)]],Emissionsfaktoren!$B:$G,2,FALSE),"")</f>
        <v/>
      </c>
      <c r="F198" s="16"/>
      <c r="G198" s="212"/>
      <c r="H198" s="212"/>
      <c r="I198" s="407" t="str">
        <f>IFERROR(VLOOKUP(Scope2Tabelle51[[#This Row],[Emissionsquelle
(Dropdown)]],Emissionsfaktoren!$B:$G,4,FALSE),"")</f>
        <v/>
      </c>
      <c r="J198" s="407" t="str">
        <f>IFERROR(Scope2Tabelle51[[#This Row],[Menge]]*Scope2Tabelle51[[#This Row],[Emissionsfaktor '[in t CO2e/Einheit'] Scope 2]]*VLOOKUP(Scope2Tabelle51[[#This Row],[Datenqulität
(Dropdown)]],Datenqualität[], 2,FALSE),"")</f>
        <v/>
      </c>
      <c r="K198" s="119" t="str">
        <f>IFERROR(VLOOKUP(Scope2Tabelle51[[#This Row],[Emissionsquelle
(Dropdown)]],Emissionsfaktoren!$B:$G,5,FALSE),"")</f>
        <v/>
      </c>
      <c r="L198" s="410" t="str">
        <f>IFERROR(Scope2Tabelle51[[#This Row],[Menge]]*Scope2Tabelle51[[#This Row],[Emissionsfaktor '[in t CO2e/Einheit'] Scope 3]]*VLOOKUP(Scope2Tabelle51[[#This Row],[Datenqulität
(Dropdown)]],Datenqualität[], 2,FALSE),"")</f>
        <v/>
      </c>
      <c r="M198" s="28"/>
    </row>
    <row r="199" spans="1:13" ht="14.1" customHeight="1">
      <c r="A199" s="203"/>
      <c r="B199" s="204"/>
      <c r="C199" s="16"/>
      <c r="D199" s="360"/>
      <c r="E199" s="214" t="str">
        <f>IFERROR(VLOOKUP(Scope2Tabelle51[[#This Row],[Emissionsquelle
(Dropdown)]],Emissionsfaktoren!$B:$G,2,FALSE),"")</f>
        <v/>
      </c>
      <c r="F199" s="16"/>
      <c r="G199" s="16"/>
      <c r="H199" s="16"/>
      <c r="I199" s="408" t="str">
        <f>IFERROR(VLOOKUP(Scope2Tabelle51[[#This Row],[Emissionsquelle
(Dropdown)]],Emissionsfaktoren!$B:$G,4,FALSE),"")</f>
        <v/>
      </c>
      <c r="J199" s="407" t="str">
        <f>IFERROR(Scope2Tabelle51[[#This Row],[Menge]]*Scope2Tabelle51[[#This Row],[Emissionsfaktor '[in t CO2e/Einheit'] Scope 2]]*VLOOKUP(Scope2Tabelle51[[#This Row],[Datenqulität
(Dropdown)]],Datenqualität[], 2,FALSE),"")</f>
        <v/>
      </c>
      <c r="K199" s="119" t="str">
        <f>IFERROR(VLOOKUP(Scope2Tabelle51[[#This Row],[Emissionsquelle
(Dropdown)]],Emissionsfaktoren!$B:$G,5,FALSE),"")</f>
        <v/>
      </c>
      <c r="L199" s="410" t="str">
        <f>IFERROR(Scope2Tabelle51[[#This Row],[Menge]]*Scope2Tabelle51[[#This Row],[Emissionsfaktor '[in t CO2e/Einheit'] Scope 3]]*VLOOKUP(Scope2Tabelle51[[#This Row],[Datenqulität
(Dropdown)]],Datenqualität[], 2,FALSE),"")</f>
        <v/>
      </c>
      <c r="M199" s="28"/>
    </row>
    <row r="200" spans="1:13">
      <c r="A200" s="203"/>
      <c r="B200" s="204"/>
      <c r="C200" s="16"/>
      <c r="D200" s="360"/>
      <c r="E200" s="214" t="str">
        <f>IFERROR(VLOOKUP(Scope2Tabelle51[[#This Row],[Emissionsquelle
(Dropdown)]],Emissionsfaktoren!$B:$G,2,FALSE),"")</f>
        <v/>
      </c>
      <c r="F200" s="16"/>
      <c r="G200" s="16"/>
      <c r="H200" s="16"/>
      <c r="I200" s="408" t="str">
        <f>IFERROR(VLOOKUP(Scope2Tabelle51[[#This Row],[Emissionsquelle
(Dropdown)]],Emissionsfaktoren!$B:$G,4,FALSE),"")</f>
        <v/>
      </c>
      <c r="J200" s="407" t="str">
        <f>IFERROR(Scope2Tabelle51[[#This Row],[Menge]]*Scope2Tabelle51[[#This Row],[Emissionsfaktor '[in t CO2e/Einheit'] Scope 2]]*VLOOKUP(Scope2Tabelle51[[#This Row],[Datenqulität
(Dropdown)]],Datenqualität[], 2,FALSE),"")</f>
        <v/>
      </c>
      <c r="K200" s="119" t="str">
        <f>IFERROR(VLOOKUP(Scope2Tabelle51[[#This Row],[Emissionsquelle
(Dropdown)]],Emissionsfaktoren!$B:$G,5,FALSE),"")</f>
        <v/>
      </c>
      <c r="L200" s="410" t="str">
        <f>IFERROR(Scope2Tabelle51[[#This Row],[Menge]]*Scope2Tabelle51[[#This Row],[Emissionsfaktor '[in t CO2e/Einheit'] Scope 3]]*VLOOKUP(Scope2Tabelle51[[#This Row],[Datenqulität
(Dropdown)]],Datenqualität[], 2,FALSE),"")</f>
        <v/>
      </c>
      <c r="M200" s="28"/>
    </row>
    <row r="201" spans="1:13">
      <c r="A201" s="203"/>
      <c r="B201" s="204"/>
      <c r="C201" s="16"/>
      <c r="D201" s="360"/>
      <c r="E201" s="214" t="str">
        <f>IFERROR(VLOOKUP(Scope2Tabelle51[[#This Row],[Emissionsquelle
(Dropdown)]],Emissionsfaktoren!$B:$G,2,FALSE),"")</f>
        <v/>
      </c>
      <c r="F201" s="16"/>
      <c r="G201" s="16"/>
      <c r="H201" s="16"/>
      <c r="I201" s="408" t="str">
        <f>IFERROR(VLOOKUP(Scope2Tabelle51[[#This Row],[Emissionsquelle
(Dropdown)]],Emissionsfaktoren!$B:$G,4,FALSE),"")</f>
        <v/>
      </c>
      <c r="J201" s="407" t="str">
        <f>IFERROR(Scope2Tabelle51[[#This Row],[Menge]]*Scope2Tabelle51[[#This Row],[Emissionsfaktor '[in t CO2e/Einheit'] Scope 2]]*VLOOKUP(Scope2Tabelle51[[#This Row],[Datenqulität
(Dropdown)]],Datenqualität[], 2,FALSE),"")</f>
        <v/>
      </c>
      <c r="K201" s="119" t="str">
        <f>IFERROR(VLOOKUP(Scope2Tabelle51[[#This Row],[Emissionsquelle
(Dropdown)]],Emissionsfaktoren!$B:$G,5,FALSE),"")</f>
        <v/>
      </c>
      <c r="L201" s="410" t="str">
        <f>IFERROR(Scope2Tabelle51[[#This Row],[Menge]]*Scope2Tabelle51[[#This Row],[Emissionsfaktor '[in t CO2e/Einheit'] Scope 3]]*VLOOKUP(Scope2Tabelle51[[#This Row],[Datenqulität
(Dropdown)]],Datenqualität[], 2,FALSE),"")</f>
        <v/>
      </c>
      <c r="M201" s="28"/>
    </row>
    <row r="202" spans="1:13">
      <c r="A202" s="203"/>
      <c r="B202" s="204"/>
      <c r="C202" s="16"/>
      <c r="D202" s="360"/>
      <c r="E202" s="214" t="str">
        <f>IFERROR(VLOOKUP(Scope2Tabelle51[[#This Row],[Emissionsquelle
(Dropdown)]],Emissionsfaktoren!$B:$G,2,FALSE),"")</f>
        <v/>
      </c>
      <c r="F202" s="16"/>
      <c r="G202" s="16"/>
      <c r="H202" s="16"/>
      <c r="I202" s="408" t="str">
        <f>IFERROR(VLOOKUP(Scope2Tabelle51[[#This Row],[Emissionsquelle
(Dropdown)]],Emissionsfaktoren!$B:$G,4,FALSE),"")</f>
        <v/>
      </c>
      <c r="J202" s="407" t="str">
        <f>IFERROR(Scope2Tabelle51[[#This Row],[Menge]]*Scope2Tabelle51[[#This Row],[Emissionsfaktor '[in t CO2e/Einheit'] Scope 2]]*VLOOKUP(Scope2Tabelle51[[#This Row],[Datenqulität
(Dropdown)]],Datenqualität[], 2,FALSE),"")</f>
        <v/>
      </c>
      <c r="K202" s="119" t="str">
        <f>IFERROR(VLOOKUP(Scope2Tabelle51[[#This Row],[Emissionsquelle
(Dropdown)]],Emissionsfaktoren!$B:$G,5,FALSE),"")</f>
        <v/>
      </c>
      <c r="L202" s="410" t="str">
        <f>IFERROR(Scope2Tabelle51[[#This Row],[Menge]]*Scope2Tabelle51[[#This Row],[Emissionsfaktor '[in t CO2e/Einheit'] Scope 3]]*VLOOKUP(Scope2Tabelle51[[#This Row],[Datenqulität
(Dropdown)]],Datenqualität[], 2,FALSE),"")</f>
        <v/>
      </c>
      <c r="M202" s="28"/>
    </row>
    <row r="203" spans="1:13">
      <c r="A203" s="203"/>
      <c r="B203" s="204"/>
      <c r="C203" s="16"/>
      <c r="D203" s="360"/>
      <c r="E203" s="214" t="str">
        <f>IFERROR(VLOOKUP(Scope2Tabelle51[[#This Row],[Emissionsquelle
(Dropdown)]],Emissionsfaktoren!$B:$G,2,FALSE),"")</f>
        <v/>
      </c>
      <c r="F203" s="16"/>
      <c r="G203" s="16"/>
      <c r="H203" s="16"/>
      <c r="I203" s="408" t="str">
        <f>IFERROR(VLOOKUP(Scope2Tabelle51[[#This Row],[Emissionsquelle
(Dropdown)]],Emissionsfaktoren!$B:$G,4,FALSE),"")</f>
        <v/>
      </c>
      <c r="J203" s="407" t="str">
        <f>IFERROR(Scope2Tabelle51[[#This Row],[Menge]]*Scope2Tabelle51[[#This Row],[Emissionsfaktor '[in t CO2e/Einheit'] Scope 2]]*VLOOKUP(Scope2Tabelle51[[#This Row],[Datenqulität
(Dropdown)]],Datenqualität[], 2,FALSE),"")</f>
        <v/>
      </c>
      <c r="K203" s="119" t="str">
        <f>IFERROR(VLOOKUP(Scope2Tabelle51[[#This Row],[Emissionsquelle
(Dropdown)]],Emissionsfaktoren!$B:$G,5,FALSE),"")</f>
        <v/>
      </c>
      <c r="L203" s="410" t="str">
        <f>IFERROR(Scope2Tabelle51[[#This Row],[Menge]]*Scope2Tabelle51[[#This Row],[Emissionsfaktor '[in t CO2e/Einheit'] Scope 3]]*VLOOKUP(Scope2Tabelle51[[#This Row],[Datenqulität
(Dropdown)]],Datenqualität[], 2,FALSE),"")</f>
        <v/>
      </c>
      <c r="M203" s="28"/>
    </row>
    <row r="204" spans="1:13">
      <c r="A204" s="203"/>
      <c r="B204" s="204"/>
      <c r="C204" s="16"/>
      <c r="D204" s="360"/>
      <c r="E204" s="214" t="str">
        <f>IFERROR(VLOOKUP(Scope2Tabelle51[[#This Row],[Emissionsquelle
(Dropdown)]],Emissionsfaktoren!$B:$G,2,FALSE),"")</f>
        <v/>
      </c>
      <c r="F204" s="16"/>
      <c r="G204" s="16"/>
      <c r="H204" s="16"/>
      <c r="I204" s="408" t="str">
        <f>IFERROR(VLOOKUP(Scope2Tabelle51[[#This Row],[Emissionsquelle
(Dropdown)]],Emissionsfaktoren!$B:$G,4,FALSE),"")</f>
        <v/>
      </c>
      <c r="J204" s="407" t="str">
        <f>IFERROR(Scope2Tabelle51[[#This Row],[Menge]]*Scope2Tabelle51[[#This Row],[Emissionsfaktor '[in t CO2e/Einheit'] Scope 2]]*VLOOKUP(Scope2Tabelle51[[#This Row],[Datenqulität
(Dropdown)]],Datenqualität[], 2,FALSE),"")</f>
        <v/>
      </c>
      <c r="K204" s="119" t="str">
        <f>IFERROR(VLOOKUP(Scope2Tabelle51[[#This Row],[Emissionsquelle
(Dropdown)]],Emissionsfaktoren!$B:$G,5,FALSE),"")</f>
        <v/>
      </c>
      <c r="L204" s="410" t="str">
        <f>IFERROR(Scope2Tabelle51[[#This Row],[Menge]]*Scope2Tabelle51[[#This Row],[Emissionsfaktor '[in t CO2e/Einheit'] Scope 3]]*VLOOKUP(Scope2Tabelle51[[#This Row],[Datenqulität
(Dropdown)]],Datenqualität[], 2,FALSE),"")</f>
        <v/>
      </c>
      <c r="M204" s="28"/>
    </row>
    <row r="205" spans="1:13" ht="16.5" customHeight="1">
      <c r="A205" s="203"/>
      <c r="B205" s="204"/>
      <c r="C205" s="16"/>
      <c r="D205" s="360"/>
      <c r="E205" s="214" t="str">
        <f>IFERROR(VLOOKUP(Scope2Tabelle51[[#This Row],[Emissionsquelle
(Dropdown)]],Emissionsfaktoren!$B:$G,2,FALSE),"")</f>
        <v/>
      </c>
      <c r="F205" s="16"/>
      <c r="G205" s="16"/>
      <c r="H205" s="16"/>
      <c r="I205" s="408" t="str">
        <f>IFERROR(VLOOKUP(Scope2Tabelle51[[#This Row],[Emissionsquelle
(Dropdown)]],Emissionsfaktoren!$B:$G,4,FALSE),"")</f>
        <v/>
      </c>
      <c r="J205" s="407" t="str">
        <f>IFERROR(Scope2Tabelle51[[#This Row],[Menge]]*Scope2Tabelle51[[#This Row],[Emissionsfaktor '[in t CO2e/Einheit'] Scope 2]]*VLOOKUP(Scope2Tabelle51[[#This Row],[Datenqulität
(Dropdown)]],Datenqualität[], 2,FALSE),"")</f>
        <v/>
      </c>
      <c r="K205" s="119" t="str">
        <f>IFERROR(VLOOKUP(Scope2Tabelle51[[#This Row],[Emissionsquelle
(Dropdown)]],Emissionsfaktoren!$B:$G,5,FALSE),"")</f>
        <v/>
      </c>
      <c r="L205" s="410" t="str">
        <f>IFERROR(Scope2Tabelle51[[#This Row],[Menge]]*Scope2Tabelle51[[#This Row],[Emissionsfaktor '[in t CO2e/Einheit'] Scope 3]]*VLOOKUP(Scope2Tabelle51[[#This Row],[Datenqulität
(Dropdown)]],Datenqualität[], 2,FALSE),"")</f>
        <v/>
      </c>
      <c r="M205" s="28"/>
    </row>
    <row r="206" spans="1:13" ht="15.75" customHeight="1">
      <c r="A206" s="203"/>
      <c r="B206" s="204"/>
      <c r="C206" s="16"/>
      <c r="D206" s="360"/>
      <c r="E206" s="214" t="str">
        <f>IFERROR(VLOOKUP(Scope2Tabelle51[[#This Row],[Emissionsquelle
(Dropdown)]],Emissionsfaktoren!$B:$G,2,FALSE),"")</f>
        <v/>
      </c>
      <c r="F206" s="16"/>
      <c r="G206" s="16"/>
      <c r="H206" s="16"/>
      <c r="I206" s="408" t="str">
        <f>IFERROR(VLOOKUP(Scope2Tabelle51[[#This Row],[Emissionsquelle
(Dropdown)]],Emissionsfaktoren!$B:$G,4,FALSE),"")</f>
        <v/>
      </c>
      <c r="J206" s="407" t="str">
        <f>IFERROR(Scope2Tabelle51[[#This Row],[Menge]]*Scope2Tabelle51[[#This Row],[Emissionsfaktor '[in t CO2e/Einheit'] Scope 2]]*VLOOKUP(Scope2Tabelle51[[#This Row],[Datenqulität
(Dropdown)]],Datenqualität[], 2,FALSE),"")</f>
        <v/>
      </c>
      <c r="K206" s="119" t="str">
        <f>IFERROR(VLOOKUP(Scope2Tabelle51[[#This Row],[Emissionsquelle
(Dropdown)]],Emissionsfaktoren!$B:$G,5,FALSE),"")</f>
        <v/>
      </c>
      <c r="L206" s="410" t="str">
        <f>IFERROR(Scope2Tabelle51[[#This Row],[Menge]]*Scope2Tabelle51[[#This Row],[Emissionsfaktor '[in t CO2e/Einheit'] Scope 3]]*VLOOKUP(Scope2Tabelle51[[#This Row],[Datenqulität
(Dropdown)]],Datenqualität[], 2,FALSE),"")</f>
        <v/>
      </c>
      <c r="M206" s="28"/>
    </row>
    <row r="207" spans="1:13">
      <c r="A207" s="206"/>
      <c r="B207" s="207"/>
      <c r="C207" s="16"/>
      <c r="D207" s="360"/>
      <c r="E207" s="215" t="str">
        <f>IFERROR(VLOOKUP(Scope2Tabelle51[[#This Row],[Emissionsquelle
(Dropdown)]],Emissionsfaktoren!$B:$G,2,FALSE),"")</f>
        <v/>
      </c>
      <c r="F207" s="16"/>
      <c r="G207" s="200"/>
      <c r="H207" s="200"/>
      <c r="I207" s="409" t="str">
        <f>IFERROR(VLOOKUP(Scope2Tabelle51[[#This Row],[Emissionsquelle
(Dropdown)]],Emissionsfaktoren!$B:$G,4,FALSE),"")</f>
        <v/>
      </c>
      <c r="J207" s="414" t="str">
        <f>IFERROR(Scope2Tabelle51[[#This Row],[Menge]]*Scope2Tabelle51[[#This Row],[Emissionsfaktor '[in t CO2e/Einheit'] Scope 2]]*VLOOKUP(Scope2Tabelle51[[#This Row],[Datenqulität
(Dropdown)]],Datenqualität[], 2,FALSE),"")</f>
        <v/>
      </c>
      <c r="K207" s="119" t="str">
        <f>IFERROR(VLOOKUP(Scope2Tabelle51[[#This Row],[Emissionsquelle
(Dropdown)]],Emissionsfaktoren!$B:$G,5,FALSE),"")</f>
        <v/>
      </c>
      <c r="L207" s="411" t="str">
        <f>IFERROR(Scope2Tabelle51[[#This Row],[Menge]]*Scope2Tabelle51[[#This Row],[Emissionsfaktor '[in t CO2e/Einheit'] Scope 3]]*VLOOKUP(Scope2Tabelle51[[#This Row],[Datenqulität
(Dropdown)]],Datenqualität[], 2,FALSE),"")</f>
        <v/>
      </c>
      <c r="M207" s="28"/>
    </row>
    <row r="208" spans="1:13">
      <c r="A208" s="291"/>
      <c r="B208" s="291"/>
      <c r="C208" s="291"/>
      <c r="D208" s="18"/>
      <c r="E208" s="291"/>
      <c r="F208" s="291"/>
      <c r="G208" s="291"/>
      <c r="H208" s="285"/>
      <c r="I208" s="291"/>
      <c r="J208" s="18">
        <f>SUBTOTAL(109,Scope2Tabelle51[Berechnung Emissionen '[in t CO2e'] Scope 2])</f>
        <v>0</v>
      </c>
      <c r="K208" s="18"/>
      <c r="L208" s="18">
        <f>SUBTOTAL(109,Scope2Tabelle51[Berechnung Emissionen '[in t CO2e'] Scope 3])</f>
        <v>0</v>
      </c>
      <c r="M208" s="28"/>
    </row>
    <row r="209" spans="1:13">
      <c r="A209" s="14"/>
      <c r="B209" s="14"/>
      <c r="C209" s="14"/>
      <c r="D209" s="14"/>
      <c r="E209" s="14"/>
      <c r="F209" s="14"/>
      <c r="G209" s="14"/>
      <c r="H209" s="14"/>
      <c r="I209" s="14"/>
      <c r="J209" s="25"/>
      <c r="M209" s="28"/>
    </row>
    <row r="210" spans="1:13">
      <c r="A210" s="14"/>
      <c r="B210" s="14"/>
      <c r="C210" s="14"/>
      <c r="D210" s="14"/>
      <c r="E210" s="14"/>
      <c r="F210" s="14"/>
      <c r="G210" s="14"/>
      <c r="H210" s="14"/>
      <c r="I210" s="14"/>
      <c r="J210" s="25"/>
      <c r="K210" s="25"/>
      <c r="L210" s="28"/>
      <c r="M210" s="28"/>
    </row>
    <row r="211" spans="1:13">
      <c r="A211" s="14"/>
      <c r="B211" s="14"/>
      <c r="C211" s="14"/>
      <c r="D211" s="14"/>
      <c r="E211" s="14"/>
      <c r="F211" s="14"/>
      <c r="G211" s="14"/>
      <c r="H211" s="14"/>
      <c r="I211" s="14"/>
      <c r="J211" s="25"/>
      <c r="K211" s="25"/>
      <c r="L211" s="28"/>
      <c r="M211" s="28"/>
    </row>
    <row r="212" spans="1:13" ht="63" customHeight="1">
      <c r="A212" s="498" t="s">
        <v>45</v>
      </c>
      <c r="B212" s="498"/>
      <c r="C212" s="498"/>
      <c r="D212" s="498"/>
      <c r="E212" s="498"/>
      <c r="F212" s="19"/>
      <c r="G212" s="19"/>
      <c r="H212" s="19"/>
      <c r="I212" s="25"/>
      <c r="J212" s="25"/>
      <c r="K212" s="25"/>
      <c r="L212" s="28"/>
      <c r="M212" s="28"/>
    </row>
    <row r="213" spans="1:13" ht="24.75" customHeight="1">
      <c r="A213"/>
      <c r="B213"/>
      <c r="C213"/>
      <c r="D213" s="77"/>
      <c r="E213"/>
      <c r="K213" s="25"/>
      <c r="L213" s="28"/>
      <c r="M213" s="28"/>
    </row>
    <row r="214" spans="1:13" ht="16.5" customHeight="1">
      <c r="A214" s="499" t="s">
        <v>278</v>
      </c>
      <c r="B214" s="500"/>
      <c r="C214" s="503"/>
      <c r="D214" s="15"/>
      <c r="E214" s="216"/>
      <c r="K214" s="25"/>
      <c r="L214" s="28"/>
      <c r="M214" s="28"/>
    </row>
    <row r="215" spans="1:13" ht="102.75" customHeight="1">
      <c r="A215" s="501"/>
      <c r="B215" s="502"/>
      <c r="C215" s="504"/>
      <c r="D215" s="505" t="s">
        <v>279</v>
      </c>
      <c r="E215" s="506"/>
      <c r="K215" s="25"/>
      <c r="L215" s="28"/>
      <c r="M215" s="28"/>
    </row>
    <row r="216" spans="1:13" ht="15.75" thickBot="1">
      <c r="A216" s="509"/>
      <c r="B216" s="509"/>
      <c r="C216" s="509"/>
      <c r="D216" s="509"/>
      <c r="E216" s="509"/>
      <c r="K216" s="25"/>
      <c r="L216" s="28"/>
      <c r="M216" s="28"/>
    </row>
    <row r="217" spans="1:13" ht="17.25">
      <c r="A217" s="510" t="s">
        <v>395</v>
      </c>
      <c r="B217" s="511"/>
      <c r="C217" s="121" t="s">
        <v>43</v>
      </c>
      <c r="D217" s="512" t="s">
        <v>63</v>
      </c>
      <c r="E217" s="513"/>
      <c r="F217" s="29"/>
      <c r="K217" s="25"/>
      <c r="L217" s="28"/>
      <c r="M217" s="28"/>
    </row>
    <row r="218" spans="1:13" ht="30">
      <c r="A218" s="122" t="s">
        <v>64</v>
      </c>
      <c r="B218" s="123" t="s">
        <v>65</v>
      </c>
      <c r="C218" s="124"/>
      <c r="D218" s="125" t="s">
        <v>66</v>
      </c>
      <c r="E218" s="126" t="s">
        <v>67</v>
      </c>
      <c r="F218" s="29"/>
      <c r="K218" s="25"/>
      <c r="L218" s="28"/>
      <c r="M218" s="28"/>
    </row>
    <row r="219" spans="1:13">
      <c r="A219" s="3" t="s">
        <v>489</v>
      </c>
      <c r="B219" s="30">
        <v>0</v>
      </c>
      <c r="C219"/>
      <c r="D219" s="127" t="s">
        <v>489</v>
      </c>
      <c r="E219" s="31">
        <v>6.8000000000000005E-2</v>
      </c>
      <c r="K219" s="25"/>
      <c r="L219" s="28"/>
      <c r="M219" s="28"/>
    </row>
    <row r="220" spans="1:13">
      <c r="A220" s="3" t="s">
        <v>68</v>
      </c>
      <c r="B220" s="30">
        <v>9.3964795817005203E-4</v>
      </c>
      <c r="C220"/>
      <c r="D220" s="128" t="s">
        <v>68</v>
      </c>
      <c r="E220" s="32">
        <v>0.34599999999999997</v>
      </c>
      <c r="K220" s="25"/>
      <c r="L220" s="28"/>
      <c r="M220" s="28"/>
    </row>
    <row r="221" spans="1:13">
      <c r="A221" s="3" t="s">
        <v>69</v>
      </c>
      <c r="B221" s="30">
        <v>3.4709682827586209E-4</v>
      </c>
      <c r="C221"/>
      <c r="D221" s="127" t="s">
        <v>69</v>
      </c>
      <c r="E221" s="31">
        <v>0.25600000000000001</v>
      </c>
      <c r="K221" s="25"/>
      <c r="L221" s="28"/>
      <c r="M221" s="28"/>
    </row>
    <row r="222" spans="1:13">
      <c r="A222" s="3" t="s">
        <v>70</v>
      </c>
      <c r="B222" s="30">
        <v>1.0747978884615384E-3</v>
      </c>
      <c r="C222"/>
      <c r="D222" s="128" t="s">
        <v>70</v>
      </c>
      <c r="E222" s="32">
        <v>1.0999999999999999E-2</v>
      </c>
      <c r="K222" s="25"/>
      <c r="L222" s="28"/>
      <c r="M222" s="28"/>
    </row>
    <row r="223" spans="1:13" ht="16.5" customHeight="1">
      <c r="A223" s="3" t="s">
        <v>71</v>
      </c>
      <c r="B223" s="30">
        <v>0</v>
      </c>
      <c r="C223" s="21">
        <f>SUM(E219:E222)</f>
        <v>0.68099999999999994</v>
      </c>
      <c r="D223" s="127" t="s">
        <v>71</v>
      </c>
      <c r="E223" s="31">
        <v>0.31900000000000001</v>
      </c>
      <c r="K223" s="25"/>
      <c r="L223" s="28"/>
      <c r="M223" s="28"/>
    </row>
    <row r="224" spans="1:13" ht="15.75" customHeight="1" thickBot="1">
      <c r="A224" s="3" t="s">
        <v>47</v>
      </c>
      <c r="B224" s="30">
        <v>0</v>
      </c>
      <c r="C224" s="21"/>
      <c r="D224" s="129" t="s">
        <v>72</v>
      </c>
      <c r="E224" s="130">
        <f>Emissionsfaktoren!E51</f>
        <v>4.3888277677307688E-4</v>
      </c>
      <c r="K224" s="25"/>
      <c r="L224" s="28"/>
      <c r="M224" s="28"/>
    </row>
    <row r="225" spans="1:13" ht="15.75" thickBot="1">
      <c r="A225" s="3" t="s">
        <v>55</v>
      </c>
      <c r="B225" s="30">
        <v>0</v>
      </c>
      <c r="C225"/>
      <c r="D225" s="77"/>
      <c r="E225"/>
      <c r="K225" s="25"/>
      <c r="L225" s="28"/>
      <c r="M225" s="28"/>
    </row>
    <row r="226" spans="1:13" ht="18" thickBot="1">
      <c r="A226" s="131" t="s">
        <v>73</v>
      </c>
      <c r="B226" s="33">
        <v>0</v>
      </c>
      <c r="C226" s="132"/>
      <c r="D226" s="507" t="s">
        <v>74</v>
      </c>
      <c r="E226" s="508"/>
      <c r="F226" s="23"/>
      <c r="K226" s="25"/>
      <c r="L226" s="28"/>
      <c r="M226" s="28"/>
    </row>
    <row r="227" spans="1:13" ht="30">
      <c r="A227"/>
      <c r="B227"/>
      <c r="C227" s="133"/>
      <c r="D227" s="125" t="s">
        <v>66</v>
      </c>
      <c r="E227" s="126" t="s">
        <v>67</v>
      </c>
      <c r="F227" s="23"/>
      <c r="K227" s="25"/>
      <c r="L227" s="28"/>
      <c r="M227" s="28"/>
    </row>
    <row r="228" spans="1:13" ht="15.75" thickBot="1">
      <c r="A228"/>
      <c r="B228"/>
      <c r="C228"/>
      <c r="D228" s="127" t="s">
        <v>489</v>
      </c>
      <c r="E228" s="34">
        <v>0</v>
      </c>
      <c r="K228" s="25"/>
      <c r="L228" s="28"/>
      <c r="M228" s="28"/>
    </row>
    <row r="229" spans="1:13" ht="15.75">
      <c r="A229" s="514" t="s">
        <v>396</v>
      </c>
      <c r="B229" s="515"/>
      <c r="C229" s="515"/>
      <c r="D229" s="128" t="s">
        <v>68</v>
      </c>
      <c r="E229" s="35">
        <v>0</v>
      </c>
      <c r="K229" s="25"/>
      <c r="L229" s="28"/>
      <c r="M229" s="28"/>
    </row>
    <row r="230" spans="1:13">
      <c r="A230" s="122" t="s">
        <v>64</v>
      </c>
      <c r="B230" s="370" t="s">
        <v>494</v>
      </c>
      <c r="C230" s="370" t="s">
        <v>495</v>
      </c>
      <c r="D230" s="127" t="s">
        <v>69</v>
      </c>
      <c r="E230" s="34">
        <v>0</v>
      </c>
      <c r="K230" s="25"/>
      <c r="L230" s="28"/>
      <c r="M230" s="28"/>
    </row>
    <row r="231" spans="1:13" ht="15.75" thickBot="1">
      <c r="A231" s="134" t="s">
        <v>75</v>
      </c>
      <c r="B231" s="371">
        <v>4.0499999999999998E-4</v>
      </c>
      <c r="C231" s="371">
        <v>9.3490000000000001E-5</v>
      </c>
      <c r="D231" s="128" t="s">
        <v>70</v>
      </c>
      <c r="E231" s="35">
        <v>0</v>
      </c>
      <c r="K231" s="25"/>
      <c r="L231" s="28"/>
      <c r="M231" s="28"/>
    </row>
    <row r="232" spans="1:13" ht="16.5" customHeight="1">
      <c r="A232" s="3"/>
      <c r="B232" s="135"/>
      <c r="C232" s="21">
        <f>SUM(E227:E230)</f>
        <v>0</v>
      </c>
      <c r="D232" s="127" t="s">
        <v>71</v>
      </c>
      <c r="E232" s="34">
        <v>0</v>
      </c>
      <c r="K232" s="25"/>
      <c r="L232" s="28"/>
      <c r="M232" s="28"/>
    </row>
    <row r="233" spans="1:13" ht="15.75" customHeight="1" thickBot="1">
      <c r="A233"/>
      <c r="B233"/>
      <c r="C233" s="21"/>
      <c r="D233" s="129" t="s">
        <v>72</v>
      </c>
      <c r="E233" s="136">
        <f>Emissionsfaktoren!E52</f>
        <v>0</v>
      </c>
      <c r="K233" s="25"/>
      <c r="L233" s="28"/>
      <c r="M233" s="28"/>
    </row>
    <row r="234" spans="1:13" ht="15.75" thickBot="1">
      <c r="A234"/>
      <c r="B234"/>
      <c r="C234" s="21"/>
      <c r="D234" s="137"/>
      <c r="E234" s="138"/>
      <c r="K234" s="25"/>
      <c r="L234" s="28"/>
      <c r="M234" s="28"/>
    </row>
    <row r="235" spans="1:13" ht="17.25">
      <c r="A235"/>
      <c r="B235"/>
      <c r="C235" s="132" t="s">
        <v>43</v>
      </c>
      <c r="D235" s="507" t="s">
        <v>76</v>
      </c>
      <c r="E235" s="508"/>
      <c r="F235" s="23"/>
      <c r="K235" s="25"/>
      <c r="L235" s="28"/>
      <c r="M235" s="28"/>
    </row>
    <row r="236" spans="1:13" ht="30">
      <c r="A236"/>
      <c r="B236"/>
      <c r="C236" s="133"/>
      <c r="D236" s="125" t="s">
        <v>66</v>
      </c>
      <c r="E236" s="126" t="s">
        <v>67</v>
      </c>
      <c r="F236" s="23"/>
      <c r="K236" s="25"/>
      <c r="L236" s="28"/>
      <c r="M236" s="28"/>
    </row>
    <row r="237" spans="1:13">
      <c r="A237"/>
      <c r="B237"/>
      <c r="C237"/>
      <c r="D237" s="127" t="s">
        <v>489</v>
      </c>
      <c r="E237" s="34">
        <v>0</v>
      </c>
      <c r="K237" s="25"/>
      <c r="L237" s="28"/>
      <c r="M237" s="28"/>
    </row>
    <row r="238" spans="1:13">
      <c r="A238"/>
      <c r="B238"/>
      <c r="C238"/>
      <c r="D238" s="128" t="s">
        <v>68</v>
      </c>
      <c r="E238" s="35">
        <v>0</v>
      </c>
      <c r="K238" s="25"/>
      <c r="L238" s="28"/>
      <c r="M238" s="28"/>
    </row>
    <row r="239" spans="1:13">
      <c r="A239"/>
      <c r="B239"/>
      <c r="C239"/>
      <c r="D239" s="127" t="s">
        <v>69</v>
      </c>
      <c r="E239" s="34">
        <v>0</v>
      </c>
      <c r="K239" s="25"/>
      <c r="L239" s="28"/>
      <c r="M239" s="28"/>
    </row>
    <row r="240" spans="1:13">
      <c r="A240"/>
      <c r="B240"/>
      <c r="C240"/>
      <c r="D240" s="128" t="s">
        <v>70</v>
      </c>
      <c r="E240" s="35">
        <v>0</v>
      </c>
      <c r="K240" s="25"/>
      <c r="L240" s="28"/>
      <c r="M240" s="28"/>
    </row>
    <row r="241" spans="1:13">
      <c r="A241"/>
      <c r="B241"/>
      <c r="C241" s="21">
        <f>SUM(E235:E238)</f>
        <v>0</v>
      </c>
      <c r="D241" s="127" t="s">
        <v>71</v>
      </c>
      <c r="E241" s="34">
        <v>0</v>
      </c>
      <c r="K241" s="25"/>
      <c r="L241" s="28"/>
      <c r="M241" s="28"/>
    </row>
    <row r="242" spans="1:13" ht="15.75" thickBot="1">
      <c r="A242"/>
      <c r="B242"/>
      <c r="C242"/>
      <c r="D242" s="129" t="s">
        <v>72</v>
      </c>
      <c r="E242" s="136">
        <f>Emissionsfaktoren!E53</f>
        <v>0</v>
      </c>
      <c r="K242" s="25"/>
      <c r="L242" s="28"/>
      <c r="M242" s="28"/>
    </row>
    <row r="243" spans="1:13">
      <c r="K243" s="25"/>
      <c r="L243" s="28"/>
      <c r="M243" s="28"/>
    </row>
    <row r="244" spans="1:13" ht="17.25">
      <c r="C244" s="20" t="s">
        <v>43</v>
      </c>
      <c r="F244" s="23"/>
      <c r="K244" s="25"/>
      <c r="L244" s="28"/>
      <c r="M244" s="28"/>
    </row>
    <row r="245" spans="1:13" ht="17.25">
      <c r="C245" s="23"/>
      <c r="F245" s="23"/>
      <c r="K245" s="25"/>
      <c r="L245" s="28"/>
      <c r="M245" s="28"/>
    </row>
    <row r="246" spans="1:13">
      <c r="K246" s="25"/>
      <c r="L246" s="28"/>
      <c r="M246" s="28"/>
    </row>
    <row r="247" spans="1:13">
      <c r="K247" s="25"/>
      <c r="L247" s="28"/>
      <c r="M247" s="28"/>
    </row>
    <row r="248" spans="1:13">
      <c r="K248" s="25"/>
      <c r="L248" s="28"/>
      <c r="M248" s="28"/>
    </row>
    <row r="249" spans="1:13">
      <c r="K249" s="25"/>
      <c r="L249" s="28"/>
      <c r="M249" s="28"/>
    </row>
    <row r="250" spans="1:13">
      <c r="C250" s="21" t="e">
        <f>SUM(#REF!)</f>
        <v>#REF!</v>
      </c>
      <c r="K250" s="25"/>
      <c r="L250" s="28"/>
      <c r="M250" s="28"/>
    </row>
    <row r="251" spans="1:13">
      <c r="C251" s="22"/>
      <c r="K251" s="25"/>
      <c r="L251" s="28"/>
      <c r="M251" s="28"/>
    </row>
    <row r="252" spans="1:13">
      <c r="C252" s="22"/>
      <c r="K252" s="25"/>
      <c r="L252" s="28"/>
      <c r="M252" s="28"/>
    </row>
    <row r="253" spans="1:13" ht="17.25">
      <c r="C253" s="20" t="s">
        <v>43</v>
      </c>
      <c r="F253" s="23"/>
      <c r="K253" s="25"/>
      <c r="L253" s="28"/>
      <c r="M253" s="28"/>
    </row>
    <row r="254" spans="1:13" ht="17.25">
      <c r="C254" s="23"/>
      <c r="F254" s="23"/>
      <c r="K254" s="25"/>
      <c r="L254" s="28"/>
      <c r="M254" s="28"/>
    </row>
    <row r="255" spans="1:13">
      <c r="K255" s="25"/>
      <c r="L255" s="28"/>
      <c r="M255" s="28"/>
    </row>
    <row r="256" spans="1:13">
      <c r="K256" s="25"/>
      <c r="L256" s="28"/>
      <c r="M256" s="28"/>
    </row>
    <row r="257" spans="6:13">
      <c r="K257" s="25"/>
      <c r="L257" s="28"/>
      <c r="M257" s="28"/>
    </row>
    <row r="258" spans="6:13">
      <c r="K258" s="25"/>
      <c r="L258" s="28"/>
      <c r="M258" s="28"/>
    </row>
    <row r="259" spans="6:13">
      <c r="K259" s="25"/>
      <c r="L259" s="28"/>
      <c r="M259" s="28"/>
    </row>
    <row r="260" spans="6:13">
      <c r="K260" s="25"/>
      <c r="L260" s="28"/>
      <c r="M260" s="28"/>
    </row>
    <row r="261" spans="6:13">
      <c r="K261" s="25"/>
      <c r="L261" s="28"/>
      <c r="M261" s="28"/>
    </row>
    <row r="262" spans="6:13" ht="17.25">
      <c r="F262" s="23"/>
      <c r="K262" s="25"/>
      <c r="L262" s="28"/>
      <c r="M262" s="28"/>
    </row>
    <row r="263" spans="6:13" ht="17.25">
      <c r="F263" s="23"/>
      <c r="K263" s="25"/>
      <c r="L263" s="28"/>
      <c r="M263" s="28"/>
    </row>
    <row r="264" spans="6:13">
      <c r="K264" s="25"/>
      <c r="L264" s="28"/>
      <c r="M264" s="28"/>
    </row>
    <row r="265" spans="6:13">
      <c r="K265" s="25"/>
      <c r="L265" s="28"/>
      <c r="M265" s="28"/>
    </row>
    <row r="266" spans="6:13">
      <c r="K266" s="25"/>
      <c r="L266" s="28"/>
      <c r="M266" s="28"/>
    </row>
    <row r="267" spans="6:13">
      <c r="K267" s="25"/>
      <c r="L267" s="28"/>
      <c r="M267" s="28"/>
    </row>
    <row r="268" spans="6:13">
      <c r="K268" s="25"/>
      <c r="L268" s="28"/>
      <c r="M268" s="28"/>
    </row>
    <row r="269" spans="6:13">
      <c r="K269" s="25"/>
      <c r="L269" s="28"/>
      <c r="M269" s="28"/>
    </row>
    <row r="270" spans="6:13">
      <c r="K270" s="25"/>
      <c r="L270" s="28"/>
      <c r="M270" s="28"/>
    </row>
    <row r="271" spans="6:13">
      <c r="K271" s="25"/>
      <c r="L271" s="28"/>
      <c r="M271" s="28"/>
    </row>
    <row r="272" spans="6:13">
      <c r="K272" s="25"/>
      <c r="L272" s="28"/>
      <c r="M272" s="28"/>
    </row>
    <row r="273" spans="11:13">
      <c r="K273" s="25"/>
      <c r="L273" s="28"/>
      <c r="M273" s="28"/>
    </row>
    <row r="274" spans="11:13">
      <c r="K274" s="25"/>
      <c r="L274" s="28"/>
      <c r="M274" s="28"/>
    </row>
    <row r="275" spans="11:13">
      <c r="K275" s="25"/>
      <c r="L275" s="28"/>
      <c r="M275" s="28"/>
    </row>
    <row r="276" spans="11:13">
      <c r="K276" s="25"/>
      <c r="L276" s="28"/>
      <c r="M276" s="28"/>
    </row>
    <row r="277" spans="11:13">
      <c r="K277" s="25"/>
      <c r="L277" s="28"/>
      <c r="M277" s="28"/>
    </row>
    <row r="278" spans="11:13">
      <c r="K278" s="25"/>
      <c r="L278" s="28"/>
      <c r="M278" s="28"/>
    </row>
    <row r="279" spans="11:13">
      <c r="K279" s="25"/>
      <c r="L279" s="28"/>
      <c r="M279" s="28"/>
    </row>
    <row r="280" spans="11:13">
      <c r="K280" s="25"/>
      <c r="L280" s="28"/>
      <c r="M280" s="28"/>
    </row>
    <row r="281" spans="11:13">
      <c r="K281" s="25"/>
      <c r="L281" s="28"/>
      <c r="M281" s="28"/>
    </row>
    <row r="282" spans="11:13">
      <c r="K282" s="25"/>
      <c r="L282" s="28"/>
      <c r="M282" s="28"/>
    </row>
    <row r="283" spans="11:13">
      <c r="K283" s="25"/>
      <c r="L283" s="28"/>
      <c r="M283" s="28"/>
    </row>
    <row r="284" spans="11:13">
      <c r="K284" s="25"/>
      <c r="L284" s="28"/>
      <c r="M284" s="28"/>
    </row>
    <row r="285" spans="11:13">
      <c r="K285" s="25"/>
      <c r="L285" s="28"/>
      <c r="M285" s="28"/>
    </row>
    <row r="286" spans="11:13">
      <c r="K286" s="25"/>
      <c r="L286" s="28"/>
      <c r="M286" s="28"/>
    </row>
    <row r="287" spans="11:13">
      <c r="K287" s="25"/>
      <c r="L287" s="28"/>
      <c r="M287" s="28"/>
    </row>
    <row r="288" spans="11:13">
      <c r="K288" s="25"/>
      <c r="L288" s="28"/>
      <c r="M288" s="28"/>
    </row>
    <row r="289" spans="11:13">
      <c r="K289" s="25"/>
      <c r="L289" s="28"/>
      <c r="M289" s="28"/>
    </row>
    <row r="290" spans="11:13">
      <c r="K290" s="25"/>
      <c r="L290" s="28"/>
      <c r="M290" s="28"/>
    </row>
    <row r="291" spans="11:13">
      <c r="K291" s="25"/>
      <c r="L291" s="28"/>
      <c r="M291" s="28"/>
    </row>
    <row r="292" spans="11:13">
      <c r="K292" s="25"/>
      <c r="L292" s="28"/>
      <c r="M292" s="28"/>
    </row>
    <row r="293" spans="11:13">
      <c r="K293" s="25"/>
      <c r="L293" s="28"/>
      <c r="M293" s="28"/>
    </row>
    <row r="294" spans="11:13">
      <c r="K294" s="25"/>
      <c r="L294" s="28"/>
      <c r="M294" s="28"/>
    </row>
    <row r="295" spans="11:13">
      <c r="K295" s="25"/>
      <c r="L295" s="28"/>
      <c r="M295" s="28"/>
    </row>
    <row r="296" spans="11:13">
      <c r="K296" s="25"/>
      <c r="L296" s="28"/>
    </row>
    <row r="297" spans="11:13">
      <c r="K297" s="25"/>
      <c r="L297" s="28"/>
    </row>
    <row r="298" spans="11:13">
      <c r="K298" s="25"/>
      <c r="L298" s="28"/>
    </row>
    <row r="299" spans="11:13">
      <c r="K299" s="25"/>
      <c r="L299" s="28"/>
    </row>
    <row r="300" spans="11:13">
      <c r="K300" s="25"/>
      <c r="L300" s="28"/>
    </row>
    <row r="301" spans="11:13">
      <c r="K301" s="25"/>
      <c r="L301" s="28"/>
    </row>
    <row r="302" spans="11:13">
      <c r="K302" s="25"/>
      <c r="L302" s="28"/>
    </row>
    <row r="303" spans="11:13">
      <c r="K303" s="25"/>
      <c r="L303" s="28"/>
    </row>
    <row r="304" spans="11:13">
      <c r="K304" s="25"/>
      <c r="L304" s="28"/>
    </row>
    <row r="305" spans="11:12">
      <c r="K305" s="25"/>
      <c r="L305" s="28"/>
    </row>
    <row r="306" spans="11:12">
      <c r="K306" s="25"/>
      <c r="L306" s="28"/>
    </row>
    <row r="307" spans="11:12">
      <c r="K307" s="25"/>
      <c r="L307" s="28"/>
    </row>
    <row r="308" spans="11:12">
      <c r="K308" s="25"/>
      <c r="L308" s="28"/>
    </row>
    <row r="309" spans="11:12">
      <c r="K309" s="25"/>
      <c r="L309" s="28"/>
    </row>
    <row r="310" spans="11:12">
      <c r="K310" s="25"/>
      <c r="L310" s="28"/>
    </row>
    <row r="311" spans="11:12">
      <c r="K311" s="25"/>
      <c r="L311" s="28"/>
    </row>
  </sheetData>
  <sheetProtection algorithmName="SHA-512" hashValue="CMvLK+xcwN6YlbNmRxZUG5lFQicTYiaIaChF0s/t0q8CIiaZZTbaluHjpId5qUG/3llvmcjKTwwMm01qnhydQw==" saltValue="X2/LtQzi8I1tl3QySsw2kQ==" spinCount="100000" sheet="1" insertRows="0" deleteRows="0"/>
  <mergeCells count="11">
    <mergeCell ref="D235:E235"/>
    <mergeCell ref="A216:E216"/>
    <mergeCell ref="A217:B217"/>
    <mergeCell ref="D217:E217"/>
    <mergeCell ref="D226:E226"/>
    <mergeCell ref="A229:C229"/>
    <mergeCell ref="A4:B4"/>
    <mergeCell ref="A212:E212"/>
    <mergeCell ref="A214:B215"/>
    <mergeCell ref="C214:C215"/>
    <mergeCell ref="D215:E215"/>
  </mergeCells>
  <conditionalFormatting sqref="A217 C217:C218 F217:F218">
    <cfRule type="expression" dxfId="18" priority="16">
      <formula>$C$223&gt;100%</formula>
    </cfRule>
  </conditionalFormatting>
  <conditionalFormatting sqref="A229">
    <cfRule type="expression" dxfId="17" priority="9">
      <formula>$C$223&gt;100%</formula>
    </cfRule>
  </conditionalFormatting>
  <conditionalFormatting sqref="B270">
    <cfRule type="expression" dxfId="16" priority="22">
      <formula>$C$241&gt;100%</formula>
    </cfRule>
  </conditionalFormatting>
  <conditionalFormatting sqref="C244:C245 F244:F245">
    <cfRule type="expression" dxfId="15" priority="27">
      <formula>$C$250&gt;100%</formula>
    </cfRule>
  </conditionalFormatting>
  <conditionalFormatting sqref="C226:F227">
    <cfRule type="expression" dxfId="14" priority="6">
      <formula>$C$232&gt;100%</formula>
    </cfRule>
  </conditionalFormatting>
  <conditionalFormatting sqref="C235:F236">
    <cfRule type="expression" dxfId="13" priority="4">
      <formula>$C$241&gt;100%</formula>
    </cfRule>
  </conditionalFormatting>
  <conditionalFormatting sqref="D217">
    <cfRule type="expression" dxfId="12" priority="1">
      <formula>$C$223&gt;100%</formula>
    </cfRule>
  </conditionalFormatting>
  <conditionalFormatting sqref="D218:E218">
    <cfRule type="expression" dxfId="11" priority="8">
      <formula>$C$223&gt;100%</formula>
    </cfRule>
  </conditionalFormatting>
  <conditionalFormatting sqref="D250:E251 C253:C254 F253:F254">
    <cfRule type="expression" dxfId="10" priority="59">
      <formula>#REF!&gt;100%</formula>
    </cfRule>
  </conditionalFormatting>
  <conditionalFormatting sqref="D259:E260 F262:F263">
    <cfRule type="expression" dxfId="9" priority="60">
      <formula>#REF!&gt;100%</formula>
    </cfRule>
  </conditionalFormatting>
  <conditionalFormatting sqref="E219:E223 E225">
    <cfRule type="expression" dxfId="8" priority="7">
      <formula>$C$223&gt;100%</formula>
    </cfRule>
  </conditionalFormatting>
  <conditionalFormatting sqref="E228:E232">
    <cfRule type="expression" dxfId="7" priority="3">
      <formula>$C$223&gt;100%</formula>
    </cfRule>
  </conditionalFormatting>
  <conditionalFormatting sqref="E234">
    <cfRule type="expression" dxfId="6" priority="5">
      <formula>$C$232&gt;100%</formula>
    </cfRule>
  </conditionalFormatting>
  <conditionalFormatting sqref="E237:E241">
    <cfRule type="expression" dxfId="5" priority="2">
      <formula>$C$223&gt;100%</formula>
    </cfRule>
  </conditionalFormatting>
  <dataValidations count="2">
    <dataValidation type="list" allowBlank="1" showInputMessage="1" showErrorMessage="1" sqref="C8:C109" xr:uid="{BA3A7967-32DE-4008-91D2-16570A740292}">
      <formula1>Energie_Strom</formula1>
    </dataValidation>
    <dataValidation type="list" allowBlank="1" showInputMessage="1" showErrorMessage="1" sqref="C114:C207" xr:uid="{5D2D32EF-8E24-49D9-9B88-BC4EDCF25051}">
      <formula1>Energie_Wärme_Kälte</formula1>
    </dataValidation>
  </dataValidations>
  <hyperlinks>
    <hyperlink ref="A4" location="Info_Stromtarif" display="Angabe marktbasierte Emissionsfaktoren &amp; Berechnung eigener Strommix" xr:uid="{00000000-0004-0000-0300-000001000000}"/>
  </hyperlinks>
  <pageMargins left="0.7" right="0.7" top="0.78740157500000008" bottom="0.78740157500000008" header="0.3" footer="0.3"/>
  <pageSetup paperSize="9" orientation="landscape" r:id="rId1"/>
  <ignoredErrors>
    <ignoredError sqref="C250" evalError="1"/>
    <ignoredError sqref="E75:E77 E73 E87:E91 E59:E62" unlockedFormula="1"/>
  </ignoredErrors>
  <legacy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31835466-3C33-455D-BD55-EE8F2C86375E}">
          <x14:formula1>
            <xm:f>INDIRECT(Dropdowns!$I$26:$J$30)</xm:f>
          </x14:formula1>
          <xm:sqref>F114:F207 F8:F109</xm:sqref>
        </x14:dataValidation>
        <x14:dataValidation type="list" allowBlank="1" showInputMessage="1" showErrorMessage="1" xr:uid="{6132781F-8FAF-4600-9FE6-4E1A51EBD299}">
          <x14:formula1>
            <xm:f>INDIRECT(Dropdowns!$B$4)</xm:f>
          </x14:formula1>
          <xm:sqref>A8:A109</xm:sqref>
        </x14:dataValidation>
        <x14:dataValidation type="list" allowBlank="1" showInputMessage="1" showErrorMessage="1" xr:uid="{B236B671-295B-400E-85F5-F4DD32C79C5D}">
          <x14:formula1>
            <xm:f>INDIRECT(Dropdowns!$B$4:$B$14)</xm:f>
          </x14:formula1>
          <xm:sqref>A114:A207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9"/>
  </sheetPr>
  <dimension ref="A1:K145"/>
  <sheetViews>
    <sheetView showGridLines="0" zoomScale="90" zoomScaleNormal="90" workbookViewId="0">
      <selection activeCell="E22" sqref="E22"/>
    </sheetView>
  </sheetViews>
  <sheetFormatPr baseColWidth="10" defaultColWidth="11.42578125" defaultRowHeight="15"/>
  <cols>
    <col min="1" max="1" width="22.7109375" style="15" customWidth="1"/>
    <col min="2" max="2" width="30.7109375" style="15" customWidth="1"/>
    <col min="3" max="3" width="39.7109375" style="15" customWidth="1"/>
    <col min="4" max="5" width="16.7109375" style="15" customWidth="1"/>
    <col min="6" max="6" width="12.7109375" style="15" customWidth="1"/>
    <col min="7" max="7" width="66.7109375" style="15" customWidth="1"/>
    <col min="8" max="8" width="32.7109375" style="15" customWidth="1"/>
    <col min="9" max="9" width="15.7109375" style="15" customWidth="1"/>
    <col min="10" max="10" width="14.7109375" style="15" customWidth="1"/>
    <col min="11" max="11" width="8.28515625" style="15" customWidth="1"/>
    <col min="12" max="16384" width="11.42578125" style="15"/>
  </cols>
  <sheetData>
    <row r="1" spans="1:11" ht="21" customHeight="1">
      <c r="A1"/>
      <c r="B1"/>
      <c r="C1" s="70"/>
      <c r="D1" s="71"/>
      <c r="E1"/>
      <c r="F1"/>
      <c r="G1" s="72"/>
      <c r="H1"/>
      <c r="I1"/>
      <c r="J1"/>
      <c r="K1"/>
    </row>
    <row r="2" spans="1:11" ht="21" customHeight="1">
      <c r="A2" s="8" t="s">
        <v>481</v>
      </c>
      <c r="B2" s="91"/>
      <c r="C2"/>
      <c r="D2" s="90"/>
      <c r="E2" s="91"/>
      <c r="F2" s="91"/>
      <c r="G2" s="91"/>
      <c r="H2" s="91"/>
      <c r="I2"/>
      <c r="J2" s="495"/>
      <c r="K2" s="495"/>
    </row>
    <row r="3" spans="1:11" ht="21" customHeight="1">
      <c r="A3" s="73"/>
      <c r="B3" s="73"/>
      <c r="C3" s="73"/>
      <c r="D3" s="73"/>
      <c r="E3" s="73"/>
      <c r="F3" s="73"/>
      <c r="G3" s="73"/>
      <c r="H3" s="73"/>
      <c r="I3" s="73"/>
      <c r="J3" s="78"/>
      <c r="K3" s="73"/>
    </row>
    <row r="4" spans="1:11" ht="60" customHeight="1">
      <c r="A4" s="120" t="s">
        <v>404</v>
      </c>
      <c r="B4" s="217" t="s">
        <v>403</v>
      </c>
      <c r="C4" s="92" t="s">
        <v>26</v>
      </c>
      <c r="D4" s="74" t="s">
        <v>27</v>
      </c>
      <c r="E4" s="67" t="s">
        <v>28</v>
      </c>
      <c r="F4" s="82" t="s">
        <v>401</v>
      </c>
      <c r="G4" s="68" t="s">
        <v>29</v>
      </c>
      <c r="H4" s="68" t="s">
        <v>30</v>
      </c>
      <c r="I4" s="235" t="s">
        <v>400</v>
      </c>
      <c r="J4" s="236" t="s">
        <v>31</v>
      </c>
      <c r="K4"/>
    </row>
    <row r="5" spans="1:11" ht="14.1" customHeight="1">
      <c r="A5" s="16"/>
      <c r="B5" s="16"/>
      <c r="C5" s="16"/>
      <c r="D5" s="363"/>
      <c r="E5" s="181" t="str">
        <f>IFERROR(VLOOKUP(Dateneingabe_Emissionsquellen33[[#This Row],[Emissionsquelle
(Dropdown)]],Emissionsfaktoren!$B:$G,2,FALSE),"")</f>
        <v/>
      </c>
      <c r="F5" s="26"/>
      <c r="G5" s="16"/>
      <c r="H5" s="16"/>
      <c r="I5" s="415" t="str">
        <f>IFERROR(VLOOKUP(Dateneingabe_Emissionsquellen33[[#This Row],[Emissionsquelle
(Dropdown)]],Emissionsfaktoren!$B:$G,5,FALSE),"")</f>
        <v/>
      </c>
      <c r="J5" s="408" t="str">
        <f>IFERROR(Dateneingabe_Emissionsquellen33[[#This Row],[Menge]]*Dateneingabe_Emissionsquellen33[[#This Row],[Emissionsfaktor '[in t CO2e/Einheit']]]*VLOOKUP(Dateneingabe_Emissionsquellen33[[#This Row],[Datenqulität
(Dropdown)]], Datenqualität[], 2,FALSE),"")</f>
        <v/>
      </c>
    </row>
    <row r="6" spans="1:11" ht="14.1" customHeight="1">
      <c r="A6" s="16"/>
      <c r="B6" s="16"/>
      <c r="C6" s="16"/>
      <c r="D6" s="363"/>
      <c r="E6" s="181" t="str">
        <f>IFERROR(VLOOKUP(Dateneingabe_Emissionsquellen33[[#This Row],[Emissionsquelle
(Dropdown)]],Emissionsfaktoren!$B:$G,2,FALSE),"")</f>
        <v/>
      </c>
      <c r="F6" s="26"/>
      <c r="G6" s="16"/>
      <c r="H6" s="16"/>
      <c r="I6" s="415" t="str">
        <f>IFERROR(VLOOKUP(Dateneingabe_Emissionsquellen33[[#This Row],[Emissionsquelle
(Dropdown)]],Emissionsfaktoren!$B:$G,5,FALSE),"")</f>
        <v/>
      </c>
      <c r="J6" s="408" t="str">
        <f>IFERROR(Dateneingabe_Emissionsquellen33[[#This Row],[Menge]]*Dateneingabe_Emissionsquellen33[[#This Row],[Emissionsfaktor '[in t CO2e/Einheit']]]*VLOOKUP(Dateneingabe_Emissionsquellen33[[#This Row],[Datenqulität
(Dropdown)]], Datenqualität[], 2,FALSE),"")</f>
        <v/>
      </c>
    </row>
    <row r="7" spans="1:11" ht="14.1" customHeight="1">
      <c r="A7" s="16"/>
      <c r="B7" s="16"/>
      <c r="C7" s="16"/>
      <c r="D7" s="363"/>
      <c r="E7" s="181" t="str">
        <f>IFERROR(VLOOKUP(Dateneingabe_Emissionsquellen33[[#This Row],[Emissionsquelle
(Dropdown)]],Emissionsfaktoren!$B:$G,2,FALSE),"")</f>
        <v/>
      </c>
      <c r="F7" s="26"/>
      <c r="G7" s="16"/>
      <c r="H7" s="16"/>
      <c r="I7" s="415" t="str">
        <f>IFERROR(VLOOKUP(Dateneingabe_Emissionsquellen33[[#This Row],[Emissionsquelle
(Dropdown)]],Emissionsfaktoren!$B:$G,5,FALSE),"")</f>
        <v/>
      </c>
      <c r="J7" s="408" t="str">
        <f>IFERROR(Dateneingabe_Emissionsquellen33[[#This Row],[Menge]]*Dateneingabe_Emissionsquellen33[[#This Row],[Emissionsfaktor '[in t CO2e/Einheit']]]*VLOOKUP(Dateneingabe_Emissionsquellen33[[#This Row],[Datenqulität
(Dropdown)]], Datenqualität[], 2,FALSE),"")</f>
        <v/>
      </c>
    </row>
    <row r="8" spans="1:11" ht="14.1" customHeight="1">
      <c r="A8" s="16"/>
      <c r="B8" s="16"/>
      <c r="C8" s="16"/>
      <c r="D8" s="363"/>
      <c r="E8" s="181" t="str">
        <f>IFERROR(VLOOKUP(Dateneingabe_Emissionsquellen33[[#This Row],[Emissionsquelle
(Dropdown)]],Emissionsfaktoren!$B:$G,2,FALSE),"")</f>
        <v/>
      </c>
      <c r="F8" s="26"/>
      <c r="G8" s="16"/>
      <c r="H8" s="16"/>
      <c r="I8" s="415" t="str">
        <f>IFERROR(VLOOKUP(Dateneingabe_Emissionsquellen33[[#This Row],[Emissionsquelle
(Dropdown)]],Emissionsfaktoren!$B:$G,5,FALSE),"")</f>
        <v/>
      </c>
      <c r="J8" s="408" t="str">
        <f>IFERROR(Dateneingabe_Emissionsquellen33[[#This Row],[Menge]]*Dateneingabe_Emissionsquellen33[[#This Row],[Emissionsfaktor '[in t CO2e/Einheit']]]*VLOOKUP(Dateneingabe_Emissionsquellen33[[#This Row],[Datenqulität
(Dropdown)]], Datenqualität[], 2,FALSE),"")</f>
        <v/>
      </c>
    </row>
    <row r="9" spans="1:11" ht="14.1" customHeight="1">
      <c r="A9" s="16"/>
      <c r="B9" s="16"/>
      <c r="C9" s="16"/>
      <c r="D9" s="363"/>
      <c r="E9" s="181" t="str">
        <f>IFERROR(VLOOKUP(Dateneingabe_Emissionsquellen33[[#This Row],[Emissionsquelle
(Dropdown)]],Emissionsfaktoren!$B:$G,2,FALSE),"")</f>
        <v/>
      </c>
      <c r="F9" s="26"/>
      <c r="G9" s="16"/>
      <c r="H9" s="16"/>
      <c r="I9" s="415" t="str">
        <f>IFERROR(VLOOKUP(Dateneingabe_Emissionsquellen33[[#This Row],[Emissionsquelle
(Dropdown)]],Emissionsfaktoren!$B:$G,5,FALSE),"")</f>
        <v/>
      </c>
      <c r="J9" s="408" t="str">
        <f>IFERROR(Dateneingabe_Emissionsquellen33[[#This Row],[Menge]]*Dateneingabe_Emissionsquellen33[[#This Row],[Emissionsfaktor '[in t CO2e/Einheit']]]*VLOOKUP(Dateneingabe_Emissionsquellen33[[#This Row],[Datenqulität
(Dropdown)]], Datenqualität[], 2,FALSE),"")</f>
        <v/>
      </c>
    </row>
    <row r="10" spans="1:11" ht="14.1" customHeight="1">
      <c r="A10" s="16"/>
      <c r="B10" s="16"/>
      <c r="C10" s="16"/>
      <c r="D10" s="363"/>
      <c r="E10" s="181" t="str">
        <f>IFERROR(VLOOKUP(Dateneingabe_Emissionsquellen33[[#This Row],[Emissionsquelle
(Dropdown)]],Emissionsfaktoren!$B:$G,2,FALSE),"")</f>
        <v/>
      </c>
      <c r="F10" s="26"/>
      <c r="G10" s="16"/>
      <c r="H10" s="16"/>
      <c r="I10" s="415" t="str">
        <f>IFERROR(VLOOKUP(Dateneingabe_Emissionsquellen33[[#This Row],[Emissionsquelle
(Dropdown)]],Emissionsfaktoren!$B:$G,5,FALSE),"")</f>
        <v/>
      </c>
      <c r="J10" s="408" t="str">
        <f>IFERROR(Dateneingabe_Emissionsquellen33[[#This Row],[Menge]]*Dateneingabe_Emissionsquellen33[[#This Row],[Emissionsfaktor '[in t CO2e/Einheit']]]*VLOOKUP(Dateneingabe_Emissionsquellen33[[#This Row],[Datenqulität
(Dropdown)]], Datenqualität[], 2,FALSE),"")</f>
        <v/>
      </c>
    </row>
    <row r="11" spans="1:11" ht="14.1" customHeight="1">
      <c r="A11" s="16"/>
      <c r="B11" s="16"/>
      <c r="C11" s="16"/>
      <c r="D11" s="363"/>
      <c r="E11" s="181" t="str">
        <f>IFERROR(VLOOKUP(Dateneingabe_Emissionsquellen33[[#This Row],[Emissionsquelle
(Dropdown)]],Emissionsfaktoren!$B:$G,2,FALSE),"")</f>
        <v/>
      </c>
      <c r="F11" s="26"/>
      <c r="G11" s="16"/>
      <c r="H11" s="16"/>
      <c r="I11" s="415" t="str">
        <f>IFERROR(VLOOKUP(Dateneingabe_Emissionsquellen33[[#This Row],[Emissionsquelle
(Dropdown)]],Emissionsfaktoren!$B:$G,5,FALSE),"")</f>
        <v/>
      </c>
      <c r="J11" s="408" t="str">
        <f>IFERROR(Dateneingabe_Emissionsquellen33[[#This Row],[Menge]]*Dateneingabe_Emissionsquellen33[[#This Row],[Emissionsfaktor '[in t CO2e/Einheit']]]*VLOOKUP(Dateneingabe_Emissionsquellen33[[#This Row],[Datenqulität
(Dropdown)]], Datenqualität[], 2,FALSE),"")</f>
        <v/>
      </c>
    </row>
    <row r="12" spans="1:11" ht="14.1" customHeight="1">
      <c r="A12" s="16"/>
      <c r="B12" s="16"/>
      <c r="C12" s="16"/>
      <c r="D12" s="363"/>
      <c r="E12" s="181" t="str">
        <f>IFERROR(VLOOKUP(Dateneingabe_Emissionsquellen33[[#This Row],[Emissionsquelle
(Dropdown)]],Emissionsfaktoren!$B:$G,2,FALSE),"")</f>
        <v/>
      </c>
      <c r="F12" s="26"/>
      <c r="G12" s="16"/>
      <c r="H12" s="16"/>
      <c r="I12" s="415" t="str">
        <f>IFERROR(VLOOKUP(Dateneingabe_Emissionsquellen33[[#This Row],[Emissionsquelle
(Dropdown)]],Emissionsfaktoren!$B:$G,5,FALSE),"")</f>
        <v/>
      </c>
      <c r="J12" s="408" t="str">
        <f>IFERROR(Dateneingabe_Emissionsquellen33[[#This Row],[Menge]]*Dateneingabe_Emissionsquellen33[[#This Row],[Emissionsfaktor '[in t CO2e/Einheit']]]*VLOOKUP(Dateneingabe_Emissionsquellen33[[#This Row],[Datenqulität
(Dropdown)]], Datenqualität[], 2,FALSE),"")</f>
        <v/>
      </c>
    </row>
    <row r="13" spans="1:11" ht="14.1" customHeight="1">
      <c r="A13" s="16"/>
      <c r="B13" s="16"/>
      <c r="C13" s="16"/>
      <c r="D13" s="363"/>
      <c r="E13" s="181" t="str">
        <f>IFERROR(VLOOKUP(Dateneingabe_Emissionsquellen33[[#This Row],[Emissionsquelle
(Dropdown)]],Emissionsfaktoren!$B:$G,2,FALSE),"")</f>
        <v/>
      </c>
      <c r="F13" s="26"/>
      <c r="G13" s="16"/>
      <c r="H13" s="16"/>
      <c r="I13" s="415" t="str">
        <f>IFERROR(VLOOKUP(Dateneingabe_Emissionsquellen33[[#This Row],[Emissionsquelle
(Dropdown)]],Emissionsfaktoren!$B:$G,5,FALSE),"")</f>
        <v/>
      </c>
      <c r="J13" s="408" t="str">
        <f>IFERROR(Dateneingabe_Emissionsquellen33[[#This Row],[Menge]]*Dateneingabe_Emissionsquellen33[[#This Row],[Emissionsfaktor '[in t CO2e/Einheit']]]*VLOOKUP(Dateneingabe_Emissionsquellen33[[#This Row],[Datenqulität
(Dropdown)]], Datenqualität[], 2,FALSE),"")</f>
        <v/>
      </c>
    </row>
    <row r="14" spans="1:11" ht="14.1" customHeight="1">
      <c r="A14" s="16"/>
      <c r="B14" s="16"/>
      <c r="C14" s="16"/>
      <c r="D14" s="363"/>
      <c r="E14" s="181" t="str">
        <f>IFERROR(VLOOKUP(Dateneingabe_Emissionsquellen33[[#This Row],[Emissionsquelle
(Dropdown)]],Emissionsfaktoren!$B:$G,2,FALSE),"")</f>
        <v/>
      </c>
      <c r="F14" s="26"/>
      <c r="G14" s="16"/>
      <c r="H14" s="16"/>
      <c r="I14" s="415" t="str">
        <f>IFERROR(VLOOKUP(Dateneingabe_Emissionsquellen33[[#This Row],[Emissionsquelle
(Dropdown)]],Emissionsfaktoren!$B:$G,5,FALSE),"")</f>
        <v/>
      </c>
      <c r="J14" s="408" t="str">
        <f>IFERROR(Dateneingabe_Emissionsquellen33[[#This Row],[Menge]]*Dateneingabe_Emissionsquellen33[[#This Row],[Emissionsfaktor '[in t CO2e/Einheit']]]*VLOOKUP(Dateneingabe_Emissionsquellen33[[#This Row],[Datenqulität
(Dropdown)]], Datenqualität[], 2,FALSE),"")</f>
        <v/>
      </c>
    </row>
    <row r="15" spans="1:11" ht="14.1" customHeight="1">
      <c r="A15" s="16"/>
      <c r="B15" s="16"/>
      <c r="C15" s="16"/>
      <c r="D15" s="363"/>
      <c r="E15" s="181" t="str">
        <f>IFERROR(VLOOKUP(Dateneingabe_Emissionsquellen33[[#This Row],[Emissionsquelle
(Dropdown)]],Emissionsfaktoren!$B:$G,2,FALSE),"")</f>
        <v/>
      </c>
      <c r="F15" s="26"/>
      <c r="G15" s="16"/>
      <c r="H15" s="16"/>
      <c r="I15" s="415" t="str">
        <f>IFERROR(VLOOKUP(Dateneingabe_Emissionsquellen33[[#This Row],[Emissionsquelle
(Dropdown)]],Emissionsfaktoren!$B:$G,5,FALSE),"")</f>
        <v/>
      </c>
      <c r="J15" s="408" t="str">
        <f>IFERROR(Dateneingabe_Emissionsquellen33[[#This Row],[Menge]]*Dateneingabe_Emissionsquellen33[[#This Row],[Emissionsfaktor '[in t CO2e/Einheit']]]*VLOOKUP(Dateneingabe_Emissionsquellen33[[#This Row],[Datenqulität
(Dropdown)]], Datenqualität[], 2,FALSE),"")</f>
        <v/>
      </c>
    </row>
    <row r="16" spans="1:11" ht="14.1" customHeight="1">
      <c r="A16" s="16"/>
      <c r="B16" s="16"/>
      <c r="C16" s="16"/>
      <c r="D16" s="363"/>
      <c r="E16" s="181" t="str">
        <f>IFERROR(VLOOKUP(Dateneingabe_Emissionsquellen33[[#This Row],[Emissionsquelle
(Dropdown)]],Emissionsfaktoren!$B:$G,2,FALSE),"")</f>
        <v/>
      </c>
      <c r="F16" s="26"/>
      <c r="G16" s="16"/>
      <c r="H16" s="16"/>
      <c r="I16" s="415" t="str">
        <f>IFERROR(VLOOKUP(Dateneingabe_Emissionsquellen33[[#This Row],[Emissionsquelle
(Dropdown)]],Emissionsfaktoren!$B:$G,5,FALSE),"")</f>
        <v/>
      </c>
      <c r="J16" s="408" t="str">
        <f>IFERROR(Dateneingabe_Emissionsquellen33[[#This Row],[Menge]]*Dateneingabe_Emissionsquellen33[[#This Row],[Emissionsfaktor '[in t CO2e/Einheit']]]*VLOOKUP(Dateneingabe_Emissionsquellen33[[#This Row],[Datenqulität
(Dropdown)]], Datenqualität[], 2,FALSE),"")</f>
        <v/>
      </c>
    </row>
    <row r="17" spans="1:11" ht="14.1" customHeight="1">
      <c r="A17" s="16"/>
      <c r="B17" s="16"/>
      <c r="C17" s="16"/>
      <c r="D17" s="363"/>
      <c r="E17" s="181" t="str">
        <f>IFERROR(VLOOKUP(Dateneingabe_Emissionsquellen33[[#This Row],[Emissionsquelle
(Dropdown)]],Emissionsfaktoren!$B:$G,2,FALSE),"")</f>
        <v/>
      </c>
      <c r="F17" s="26"/>
      <c r="G17" s="16"/>
      <c r="H17" s="16"/>
      <c r="I17" s="415" t="str">
        <f>IFERROR(VLOOKUP(Dateneingabe_Emissionsquellen33[[#This Row],[Emissionsquelle
(Dropdown)]],Emissionsfaktoren!$B:$G,5,FALSE),"")</f>
        <v/>
      </c>
      <c r="J17" s="408" t="str">
        <f>IFERROR(Dateneingabe_Emissionsquellen33[[#This Row],[Menge]]*Dateneingabe_Emissionsquellen33[[#This Row],[Emissionsfaktor '[in t CO2e/Einheit']]]*VLOOKUP(Dateneingabe_Emissionsquellen33[[#This Row],[Datenqulität
(Dropdown)]], Datenqualität[], 2,FALSE),"")</f>
        <v/>
      </c>
    </row>
    <row r="18" spans="1:11" ht="14.1" customHeight="1">
      <c r="A18" s="16"/>
      <c r="B18" s="16"/>
      <c r="C18" s="16"/>
      <c r="D18" s="363"/>
      <c r="E18" s="181" t="str">
        <f>IFERROR(VLOOKUP(Dateneingabe_Emissionsquellen33[[#This Row],[Emissionsquelle
(Dropdown)]],Emissionsfaktoren!$B:$G,2,FALSE),"")</f>
        <v/>
      </c>
      <c r="F18" s="26"/>
      <c r="G18" s="16"/>
      <c r="H18" s="16"/>
      <c r="I18" s="415" t="str">
        <f>IFERROR(VLOOKUP(Dateneingabe_Emissionsquellen33[[#This Row],[Emissionsquelle
(Dropdown)]],Emissionsfaktoren!$B:$G,5,FALSE),"")</f>
        <v/>
      </c>
      <c r="J18" s="408" t="str">
        <f>IFERROR(Dateneingabe_Emissionsquellen33[[#This Row],[Menge]]*Dateneingabe_Emissionsquellen33[[#This Row],[Emissionsfaktor '[in t CO2e/Einheit']]]*VLOOKUP(Dateneingabe_Emissionsquellen33[[#This Row],[Datenqulität
(Dropdown)]], Datenqualität[], 2,FALSE),"")</f>
        <v/>
      </c>
    </row>
    <row r="19" spans="1:11" ht="14.1" customHeight="1">
      <c r="A19" s="16"/>
      <c r="B19" s="16"/>
      <c r="C19" s="16"/>
      <c r="D19" s="363"/>
      <c r="E19" s="181" t="str">
        <f>IFERROR(VLOOKUP(Dateneingabe_Emissionsquellen33[[#This Row],[Emissionsquelle
(Dropdown)]],Emissionsfaktoren!$B:$G,2,FALSE),"")</f>
        <v/>
      </c>
      <c r="F19" s="26"/>
      <c r="G19" s="16"/>
      <c r="H19" s="16"/>
      <c r="I19" s="415" t="str">
        <f>IFERROR(VLOOKUP(Dateneingabe_Emissionsquellen33[[#This Row],[Emissionsquelle
(Dropdown)]],Emissionsfaktoren!$B:$G,5,FALSE),"")</f>
        <v/>
      </c>
      <c r="J19" s="408" t="str">
        <f>IFERROR(Dateneingabe_Emissionsquellen33[[#This Row],[Menge]]*Dateneingabe_Emissionsquellen33[[#This Row],[Emissionsfaktor '[in t CO2e/Einheit']]]*VLOOKUP(Dateneingabe_Emissionsquellen33[[#This Row],[Datenqulität
(Dropdown)]], Datenqualität[], 2,FALSE),"")</f>
        <v/>
      </c>
    </row>
    <row r="20" spans="1:11" ht="14.1" customHeight="1">
      <c r="A20" s="16"/>
      <c r="B20" s="16"/>
      <c r="C20" s="16"/>
      <c r="D20" s="363"/>
      <c r="E20" s="181" t="str">
        <f>IFERROR(VLOOKUP(Dateneingabe_Emissionsquellen33[[#This Row],[Emissionsquelle
(Dropdown)]],Emissionsfaktoren!$B:$G,2,FALSE),"")</f>
        <v/>
      </c>
      <c r="F20" s="26"/>
      <c r="G20" s="16"/>
      <c r="H20" s="16"/>
      <c r="I20" s="415" t="str">
        <f>IFERROR(VLOOKUP(Dateneingabe_Emissionsquellen33[[#This Row],[Emissionsquelle
(Dropdown)]],Emissionsfaktoren!$B:$G,5,FALSE),"")</f>
        <v/>
      </c>
      <c r="J20" s="408" t="str">
        <f>IFERROR(Dateneingabe_Emissionsquellen33[[#This Row],[Menge]]*Dateneingabe_Emissionsquellen33[[#This Row],[Emissionsfaktor '[in t CO2e/Einheit']]]*VLOOKUP(Dateneingabe_Emissionsquellen33[[#This Row],[Datenqulität
(Dropdown)]], Datenqualität[], 2,FALSE),"")</f>
        <v/>
      </c>
    </row>
    <row r="21" spans="1:11" ht="14.1" customHeight="1">
      <c r="A21" s="16"/>
      <c r="B21" s="16"/>
      <c r="C21" s="16"/>
      <c r="D21" s="363"/>
      <c r="E21" s="181" t="str">
        <f>IFERROR(VLOOKUP(Dateneingabe_Emissionsquellen33[[#This Row],[Emissionsquelle
(Dropdown)]],Emissionsfaktoren!$B:$G,2,FALSE),"")</f>
        <v/>
      </c>
      <c r="F21" s="26"/>
      <c r="G21" s="16"/>
      <c r="H21" s="16"/>
      <c r="I21" s="415" t="str">
        <f>IFERROR(VLOOKUP(Dateneingabe_Emissionsquellen33[[#This Row],[Emissionsquelle
(Dropdown)]],Emissionsfaktoren!$B:$G,5,FALSE),"")</f>
        <v/>
      </c>
      <c r="J21" s="408" t="str">
        <f>IFERROR(Dateneingabe_Emissionsquellen33[[#This Row],[Menge]]*Dateneingabe_Emissionsquellen33[[#This Row],[Emissionsfaktor '[in t CO2e/Einheit']]]*VLOOKUP(Dateneingabe_Emissionsquellen33[[#This Row],[Datenqulität
(Dropdown)]], Datenqualität[], 2,FALSE),"")</f>
        <v/>
      </c>
    </row>
    <row r="22" spans="1:11" ht="14.1" customHeight="1">
      <c r="A22" s="16"/>
      <c r="B22" s="16"/>
      <c r="C22" s="16"/>
      <c r="D22" s="363"/>
      <c r="E22" s="181" t="str">
        <f>IFERROR(VLOOKUP(Dateneingabe_Emissionsquellen33[[#This Row],[Emissionsquelle
(Dropdown)]],Emissionsfaktoren!$B:$G,2,FALSE),"")</f>
        <v/>
      </c>
      <c r="F22" s="26"/>
      <c r="G22" s="16"/>
      <c r="H22" s="16"/>
      <c r="I22" s="415" t="str">
        <f>IFERROR(VLOOKUP(Dateneingabe_Emissionsquellen33[[#This Row],[Emissionsquelle
(Dropdown)]],Emissionsfaktoren!$B:$G,5,FALSE),"")</f>
        <v/>
      </c>
      <c r="J22" s="408" t="str">
        <f>IFERROR(Dateneingabe_Emissionsquellen33[[#This Row],[Menge]]*Dateneingabe_Emissionsquellen33[[#This Row],[Emissionsfaktor '[in t CO2e/Einheit']]]*VLOOKUP(Dateneingabe_Emissionsquellen33[[#This Row],[Datenqulität
(Dropdown)]], Datenqualität[], 2,FALSE),"")</f>
        <v/>
      </c>
    </row>
    <row r="23" spans="1:11" ht="14.1" customHeight="1">
      <c r="A23" s="16"/>
      <c r="B23" s="16"/>
      <c r="C23" s="16"/>
      <c r="D23" s="363"/>
      <c r="E23" s="181" t="str">
        <f>IFERROR(VLOOKUP(Dateneingabe_Emissionsquellen33[[#This Row],[Emissionsquelle
(Dropdown)]],Emissionsfaktoren!$B:$G,2,FALSE),"")</f>
        <v/>
      </c>
      <c r="F23" s="26"/>
      <c r="G23" s="16"/>
      <c r="H23" s="16"/>
      <c r="I23" s="415" t="str">
        <f>IFERROR(VLOOKUP(Dateneingabe_Emissionsquellen33[[#This Row],[Emissionsquelle
(Dropdown)]],Emissionsfaktoren!$B:$G,5,FALSE),"")</f>
        <v/>
      </c>
      <c r="J23" s="408" t="str">
        <f>IFERROR(Dateneingabe_Emissionsquellen33[[#This Row],[Menge]]*Dateneingabe_Emissionsquellen33[[#This Row],[Emissionsfaktor '[in t CO2e/Einheit']]]*VLOOKUP(Dateneingabe_Emissionsquellen33[[#This Row],[Datenqulität
(Dropdown)]], Datenqualität[], 2,FALSE),"")</f>
        <v/>
      </c>
    </row>
    <row r="24" spans="1:11" ht="14.1" customHeight="1">
      <c r="A24" s="16"/>
      <c r="B24" s="16"/>
      <c r="C24" s="16"/>
      <c r="D24" s="363"/>
      <c r="E24" s="181" t="str">
        <f>IFERROR(VLOOKUP(Dateneingabe_Emissionsquellen33[[#This Row],[Emissionsquelle
(Dropdown)]],Emissionsfaktoren!$B:$G,2,FALSE),"")</f>
        <v/>
      </c>
      <c r="F24" s="26"/>
      <c r="G24" s="16"/>
      <c r="H24" s="16"/>
      <c r="I24" s="415" t="str">
        <f>IFERROR(VLOOKUP(Dateneingabe_Emissionsquellen33[[#This Row],[Emissionsquelle
(Dropdown)]],Emissionsfaktoren!$B:$G,5,FALSE),"")</f>
        <v/>
      </c>
      <c r="J24" s="408" t="str">
        <f>IFERROR(Dateneingabe_Emissionsquellen33[[#This Row],[Menge]]*Dateneingabe_Emissionsquellen33[[#This Row],[Emissionsfaktor '[in t CO2e/Einheit']]]*VLOOKUP(Dateneingabe_Emissionsquellen33[[#This Row],[Datenqulität
(Dropdown)]], Datenqualität[], 2,FALSE),"")</f>
        <v/>
      </c>
    </row>
    <row r="25" spans="1:11" ht="14.1" customHeight="1">
      <c r="A25" s="16"/>
      <c r="B25" s="16"/>
      <c r="C25" s="16"/>
      <c r="D25" s="363"/>
      <c r="E25" s="181" t="str">
        <f>IFERROR(VLOOKUP(Dateneingabe_Emissionsquellen33[[#This Row],[Emissionsquelle
(Dropdown)]],Emissionsfaktoren!$B:$G,2,FALSE),"")</f>
        <v/>
      </c>
      <c r="F25" s="26"/>
      <c r="G25" s="16"/>
      <c r="H25" s="16"/>
      <c r="I25" s="415" t="str">
        <f>IFERROR(VLOOKUP(Dateneingabe_Emissionsquellen33[[#This Row],[Emissionsquelle
(Dropdown)]],Emissionsfaktoren!$B:$G,5,FALSE),"")</f>
        <v/>
      </c>
      <c r="J25" s="408" t="str">
        <f>IFERROR(Dateneingabe_Emissionsquellen33[[#This Row],[Menge]]*Dateneingabe_Emissionsquellen33[[#This Row],[Emissionsfaktor '[in t CO2e/Einheit']]]*VLOOKUP(Dateneingabe_Emissionsquellen33[[#This Row],[Datenqulität
(Dropdown)]], Datenqualität[], 2,FALSE),"")</f>
        <v/>
      </c>
    </row>
    <row r="26" spans="1:11" ht="14.1" customHeight="1">
      <c r="A26" s="16"/>
      <c r="B26" s="16"/>
      <c r="C26" s="16"/>
      <c r="D26" s="363"/>
      <c r="E26" s="181" t="str">
        <f>IFERROR(VLOOKUP(Dateneingabe_Emissionsquellen33[[#This Row],[Emissionsquelle
(Dropdown)]],Emissionsfaktoren!$B:$G,2,FALSE),"")</f>
        <v/>
      </c>
      <c r="F26" s="26"/>
      <c r="G26" s="16"/>
      <c r="H26" s="16"/>
      <c r="I26" s="415" t="str">
        <f>IFERROR(VLOOKUP(Dateneingabe_Emissionsquellen33[[#This Row],[Emissionsquelle
(Dropdown)]],Emissionsfaktoren!$B:$G,5,FALSE),"")</f>
        <v/>
      </c>
      <c r="J26" s="408" t="str">
        <f>IFERROR(Dateneingabe_Emissionsquellen33[[#This Row],[Menge]]*Dateneingabe_Emissionsquellen33[[#This Row],[Emissionsfaktor '[in t CO2e/Einheit']]]*VLOOKUP(Dateneingabe_Emissionsquellen33[[#This Row],[Datenqulität
(Dropdown)]], Datenqualität[], 2,FALSE),"")</f>
        <v/>
      </c>
    </row>
    <row r="27" spans="1:11" ht="14.1" customHeight="1">
      <c r="A27" s="16"/>
      <c r="B27" s="16"/>
      <c r="C27" s="16"/>
      <c r="D27" s="363"/>
      <c r="E27" s="181" t="str">
        <f>IFERROR(VLOOKUP(Dateneingabe_Emissionsquellen33[[#This Row],[Emissionsquelle
(Dropdown)]],Emissionsfaktoren!$B:$G,2,FALSE),"")</f>
        <v/>
      </c>
      <c r="F27" s="26"/>
      <c r="G27" s="16"/>
      <c r="H27" s="16"/>
      <c r="I27" s="415" t="str">
        <f>IFERROR(VLOOKUP(Dateneingabe_Emissionsquellen33[[#This Row],[Emissionsquelle
(Dropdown)]],Emissionsfaktoren!$B:$G,5,FALSE),"")</f>
        <v/>
      </c>
      <c r="J27" s="408" t="str">
        <f>IFERROR(Dateneingabe_Emissionsquellen33[[#This Row],[Menge]]*Dateneingabe_Emissionsquellen33[[#This Row],[Emissionsfaktor '[in t CO2e/Einheit']]]*VLOOKUP(Dateneingabe_Emissionsquellen33[[#This Row],[Datenqulität
(Dropdown)]], Datenqualität[], 2,FALSE),"")</f>
        <v/>
      </c>
    </row>
    <row r="28" spans="1:11" customFormat="1" ht="14.1" customHeight="1">
      <c r="A28" s="16"/>
      <c r="B28" s="16"/>
      <c r="C28" s="16"/>
      <c r="D28" s="363"/>
      <c r="E28" s="181" t="str">
        <f>IFERROR(VLOOKUP(Dateneingabe_Emissionsquellen33[[#This Row],[Emissionsquelle
(Dropdown)]],Emissionsfaktoren!$B:$G,2,FALSE),"")</f>
        <v/>
      </c>
      <c r="F28" s="26"/>
      <c r="G28" s="16"/>
      <c r="H28" s="16"/>
      <c r="I28" s="415" t="str">
        <f>IFERROR(VLOOKUP(Dateneingabe_Emissionsquellen33[[#This Row],[Emissionsquelle
(Dropdown)]],Emissionsfaktoren!$B:$G,5,FALSE),"")</f>
        <v/>
      </c>
      <c r="J28" s="408" t="str">
        <f>IFERROR(Dateneingabe_Emissionsquellen33[[#This Row],[Menge]]*Dateneingabe_Emissionsquellen33[[#This Row],[Emissionsfaktor '[in t CO2e/Einheit']]]*VLOOKUP(Dateneingabe_Emissionsquellen33[[#This Row],[Datenqulität
(Dropdown)]], Datenqualität[], 2,FALSE),"")</f>
        <v/>
      </c>
    </row>
    <row r="29" spans="1:11" ht="14.1" customHeight="1">
      <c r="A29" s="16"/>
      <c r="B29" s="16"/>
      <c r="C29" s="16"/>
      <c r="D29" s="363"/>
      <c r="E29" s="181" t="str">
        <f>IFERROR(VLOOKUP(Dateneingabe_Emissionsquellen33[[#This Row],[Emissionsquelle
(Dropdown)]],Emissionsfaktoren!$B:$G,2,FALSE),"")</f>
        <v/>
      </c>
      <c r="F29" s="26"/>
      <c r="G29" s="16"/>
      <c r="H29" s="16"/>
      <c r="I29" s="415" t="str">
        <f>IFERROR(VLOOKUP(Dateneingabe_Emissionsquellen33[[#This Row],[Emissionsquelle
(Dropdown)]],Emissionsfaktoren!$B:$G,5,FALSE),"")</f>
        <v/>
      </c>
      <c r="J29" s="408" t="str">
        <f>IFERROR(Dateneingabe_Emissionsquellen33[[#This Row],[Menge]]*Dateneingabe_Emissionsquellen33[[#This Row],[Emissionsfaktor '[in t CO2e/Einheit']]]*VLOOKUP(Dateneingabe_Emissionsquellen33[[#This Row],[Datenqulität
(Dropdown)]], Datenqualität[], 2,FALSE),"")</f>
        <v/>
      </c>
      <c r="K29" s="37"/>
    </row>
    <row r="30" spans="1:11" ht="14.1" customHeight="1">
      <c r="A30" s="16"/>
      <c r="B30" s="16"/>
      <c r="C30" s="16"/>
      <c r="D30" s="363"/>
      <c r="E30" s="181" t="str">
        <f>IFERROR(VLOOKUP(Dateneingabe_Emissionsquellen33[[#This Row],[Emissionsquelle
(Dropdown)]],Emissionsfaktoren!$B:$G,2,FALSE),"")</f>
        <v/>
      </c>
      <c r="F30" s="26"/>
      <c r="G30" s="16"/>
      <c r="H30" s="16"/>
      <c r="I30" s="415" t="str">
        <f>IFERROR(VLOOKUP(Dateneingabe_Emissionsquellen33[[#This Row],[Emissionsquelle
(Dropdown)]],Emissionsfaktoren!$B:$G,5,FALSE),"")</f>
        <v/>
      </c>
      <c r="J30" s="408" t="str">
        <f>IFERROR(Dateneingabe_Emissionsquellen33[[#This Row],[Menge]]*Dateneingabe_Emissionsquellen33[[#This Row],[Emissionsfaktor '[in t CO2e/Einheit']]]*VLOOKUP(Dateneingabe_Emissionsquellen33[[#This Row],[Datenqulität
(Dropdown)]], Datenqualität[], 2,FALSE),"")</f>
        <v/>
      </c>
      <c r="K30" s="37"/>
    </row>
    <row r="31" spans="1:11" ht="14.1" customHeight="1">
      <c r="A31" s="16"/>
      <c r="B31" s="16"/>
      <c r="C31" s="16"/>
      <c r="D31" s="363"/>
      <c r="E31" s="181" t="str">
        <f>IFERROR(VLOOKUP(Dateneingabe_Emissionsquellen33[[#This Row],[Emissionsquelle
(Dropdown)]],Emissionsfaktoren!$B:$G,2,FALSE),"")</f>
        <v/>
      </c>
      <c r="F31" s="26"/>
      <c r="G31" s="16"/>
      <c r="H31" s="16"/>
      <c r="I31" s="415" t="str">
        <f>IFERROR(VLOOKUP(Dateneingabe_Emissionsquellen33[[#This Row],[Emissionsquelle
(Dropdown)]],Emissionsfaktoren!$B:$G,5,FALSE),"")</f>
        <v/>
      </c>
      <c r="J31" s="408" t="str">
        <f>IFERROR(Dateneingabe_Emissionsquellen33[[#This Row],[Menge]]*Dateneingabe_Emissionsquellen33[[#This Row],[Emissionsfaktor '[in t CO2e/Einheit']]]*VLOOKUP(Dateneingabe_Emissionsquellen33[[#This Row],[Datenqulität
(Dropdown)]], Datenqualität[], 2,FALSE),"")</f>
        <v/>
      </c>
      <c r="K31" s="37"/>
    </row>
    <row r="32" spans="1:11" ht="14.1" customHeight="1">
      <c r="A32" s="16"/>
      <c r="B32" s="16"/>
      <c r="C32" s="16"/>
      <c r="D32" s="363"/>
      <c r="E32" s="181" t="str">
        <f>IFERROR(VLOOKUP(Dateneingabe_Emissionsquellen33[[#This Row],[Emissionsquelle
(Dropdown)]],Emissionsfaktoren!$B:$G,2,FALSE),"")</f>
        <v/>
      </c>
      <c r="F32" s="26"/>
      <c r="G32" s="16"/>
      <c r="H32" s="16"/>
      <c r="I32" s="415" t="str">
        <f>IFERROR(VLOOKUP(Dateneingabe_Emissionsquellen33[[#This Row],[Emissionsquelle
(Dropdown)]],Emissionsfaktoren!$B:$G,5,FALSE),"")</f>
        <v/>
      </c>
      <c r="J32" s="408" t="str">
        <f>IFERROR(Dateneingabe_Emissionsquellen33[[#This Row],[Menge]]*Dateneingabe_Emissionsquellen33[[#This Row],[Emissionsfaktor '[in t CO2e/Einheit']]]*VLOOKUP(Dateneingabe_Emissionsquellen33[[#This Row],[Datenqulität
(Dropdown)]], Datenqualität[], 2,FALSE),"")</f>
        <v/>
      </c>
      <c r="K32" s="37"/>
    </row>
    <row r="33" spans="1:11" ht="14.1" customHeight="1">
      <c r="A33" s="16"/>
      <c r="B33" s="16"/>
      <c r="C33" s="16"/>
      <c r="D33" s="363"/>
      <c r="E33" s="181" t="str">
        <f>IFERROR(VLOOKUP(Dateneingabe_Emissionsquellen33[[#This Row],[Emissionsquelle
(Dropdown)]],Emissionsfaktoren!$B:$G,2,FALSE),"")</f>
        <v/>
      </c>
      <c r="F33" s="26"/>
      <c r="G33" s="16"/>
      <c r="H33" s="16"/>
      <c r="I33" s="415" t="str">
        <f>IFERROR(VLOOKUP(Dateneingabe_Emissionsquellen33[[#This Row],[Emissionsquelle
(Dropdown)]],Emissionsfaktoren!$B:$G,5,FALSE),"")</f>
        <v/>
      </c>
      <c r="J33" s="408" t="str">
        <f>IFERROR(Dateneingabe_Emissionsquellen33[[#This Row],[Menge]]*Dateneingabe_Emissionsquellen33[[#This Row],[Emissionsfaktor '[in t CO2e/Einheit']]]*VLOOKUP(Dateneingabe_Emissionsquellen33[[#This Row],[Datenqulität
(Dropdown)]], Datenqualität[], 2,FALSE),"")</f>
        <v/>
      </c>
      <c r="K33" s="37"/>
    </row>
    <row r="34" spans="1:11" ht="14.1" customHeight="1">
      <c r="A34" s="16"/>
      <c r="B34" s="16"/>
      <c r="C34" s="16"/>
      <c r="D34" s="363"/>
      <c r="E34" s="181" t="str">
        <f>IFERROR(VLOOKUP(Dateneingabe_Emissionsquellen33[[#This Row],[Emissionsquelle
(Dropdown)]],Emissionsfaktoren!$B:$G,2,FALSE),"")</f>
        <v/>
      </c>
      <c r="F34" s="26"/>
      <c r="G34" s="16"/>
      <c r="H34" s="16"/>
      <c r="I34" s="415" t="str">
        <f>IFERROR(VLOOKUP(Dateneingabe_Emissionsquellen33[[#This Row],[Emissionsquelle
(Dropdown)]],Emissionsfaktoren!$B:$G,5,FALSE),"")</f>
        <v/>
      </c>
      <c r="J34" s="408" t="str">
        <f>IFERROR(Dateneingabe_Emissionsquellen33[[#This Row],[Menge]]*Dateneingabe_Emissionsquellen33[[#This Row],[Emissionsfaktor '[in t CO2e/Einheit']]]*VLOOKUP(Dateneingabe_Emissionsquellen33[[#This Row],[Datenqulität
(Dropdown)]], Datenqualität[], 2,FALSE),"")</f>
        <v/>
      </c>
      <c r="K34" s="37"/>
    </row>
    <row r="35" spans="1:11" ht="14.1" customHeight="1">
      <c r="A35" s="16"/>
      <c r="B35" s="16"/>
      <c r="C35" s="16"/>
      <c r="D35" s="363"/>
      <c r="E35" s="181" t="str">
        <f>IFERROR(VLOOKUP(Dateneingabe_Emissionsquellen33[[#This Row],[Emissionsquelle
(Dropdown)]],Emissionsfaktoren!$B:$G,2,FALSE),"")</f>
        <v/>
      </c>
      <c r="F35" s="26"/>
      <c r="G35" s="16"/>
      <c r="H35" s="16"/>
      <c r="I35" s="415" t="str">
        <f>IFERROR(VLOOKUP(Dateneingabe_Emissionsquellen33[[#This Row],[Emissionsquelle
(Dropdown)]],Emissionsfaktoren!$B:$G,5,FALSE),"")</f>
        <v/>
      </c>
      <c r="J35" s="408" t="str">
        <f>IFERROR(Dateneingabe_Emissionsquellen33[[#This Row],[Menge]]*Dateneingabe_Emissionsquellen33[[#This Row],[Emissionsfaktor '[in t CO2e/Einheit']]]*VLOOKUP(Dateneingabe_Emissionsquellen33[[#This Row],[Datenqulität
(Dropdown)]], Datenqualität[], 2,FALSE),"")</f>
        <v/>
      </c>
      <c r="K35" s="37"/>
    </row>
    <row r="36" spans="1:11" ht="14.1" customHeight="1">
      <c r="A36" s="16"/>
      <c r="B36" s="16"/>
      <c r="C36" s="16"/>
      <c r="D36" s="363"/>
      <c r="E36" s="181" t="str">
        <f>IFERROR(VLOOKUP(Dateneingabe_Emissionsquellen33[[#This Row],[Emissionsquelle
(Dropdown)]],Emissionsfaktoren!$B:$G,2,FALSE),"")</f>
        <v/>
      </c>
      <c r="F36" s="26"/>
      <c r="G36" s="16"/>
      <c r="H36" s="16"/>
      <c r="I36" s="415" t="str">
        <f>IFERROR(VLOOKUP(Dateneingabe_Emissionsquellen33[[#This Row],[Emissionsquelle
(Dropdown)]],Emissionsfaktoren!$B:$G,5,FALSE),"")</f>
        <v/>
      </c>
      <c r="J36" s="408" t="str">
        <f>IFERROR(Dateneingabe_Emissionsquellen33[[#This Row],[Menge]]*Dateneingabe_Emissionsquellen33[[#This Row],[Emissionsfaktor '[in t CO2e/Einheit']]]*VLOOKUP(Dateneingabe_Emissionsquellen33[[#This Row],[Datenqulität
(Dropdown)]], Datenqualität[], 2,FALSE),"")</f>
        <v/>
      </c>
      <c r="K36" s="37"/>
    </row>
    <row r="37" spans="1:11" ht="14.1" customHeight="1">
      <c r="A37" s="16"/>
      <c r="B37" s="16"/>
      <c r="C37" s="16"/>
      <c r="D37" s="363"/>
      <c r="E37" s="181" t="str">
        <f>IFERROR(VLOOKUP(Dateneingabe_Emissionsquellen33[[#This Row],[Emissionsquelle
(Dropdown)]],Emissionsfaktoren!$B:$G,2,FALSE),"")</f>
        <v/>
      </c>
      <c r="F37" s="26"/>
      <c r="G37" s="16"/>
      <c r="H37" s="16"/>
      <c r="I37" s="415" t="str">
        <f>IFERROR(VLOOKUP(Dateneingabe_Emissionsquellen33[[#This Row],[Emissionsquelle
(Dropdown)]],Emissionsfaktoren!$B:$G,5,FALSE),"")</f>
        <v/>
      </c>
      <c r="J37" s="408" t="str">
        <f>IFERROR(Dateneingabe_Emissionsquellen33[[#This Row],[Menge]]*Dateneingabe_Emissionsquellen33[[#This Row],[Emissionsfaktor '[in t CO2e/Einheit']]]*VLOOKUP(Dateneingabe_Emissionsquellen33[[#This Row],[Datenqulität
(Dropdown)]], Datenqualität[], 2,FALSE),"")</f>
        <v/>
      </c>
      <c r="K37" s="37"/>
    </row>
    <row r="38" spans="1:11" ht="14.1" customHeight="1">
      <c r="A38" s="16"/>
      <c r="B38" s="16"/>
      <c r="C38" s="16"/>
      <c r="D38" s="363"/>
      <c r="E38" s="181" t="str">
        <f>IFERROR(VLOOKUP(Dateneingabe_Emissionsquellen33[[#This Row],[Emissionsquelle
(Dropdown)]],Emissionsfaktoren!$B:$G,2,FALSE),"")</f>
        <v/>
      </c>
      <c r="F38" s="26"/>
      <c r="G38" s="16"/>
      <c r="H38" s="16"/>
      <c r="I38" s="415" t="str">
        <f>IFERROR(VLOOKUP(Dateneingabe_Emissionsquellen33[[#This Row],[Emissionsquelle
(Dropdown)]],Emissionsfaktoren!$B:$G,5,FALSE),"")</f>
        <v/>
      </c>
      <c r="J38" s="408" t="str">
        <f>IFERROR(Dateneingabe_Emissionsquellen33[[#This Row],[Menge]]*Dateneingabe_Emissionsquellen33[[#This Row],[Emissionsfaktor '[in t CO2e/Einheit']]]*VLOOKUP(Dateneingabe_Emissionsquellen33[[#This Row],[Datenqulität
(Dropdown)]], Datenqualität[], 2,FALSE),"")</f>
        <v/>
      </c>
      <c r="K38" s="37"/>
    </row>
    <row r="39" spans="1:11" ht="14.1" customHeight="1">
      <c r="A39" s="16"/>
      <c r="B39" s="16"/>
      <c r="C39" s="16"/>
      <c r="D39" s="363"/>
      <c r="E39" s="181" t="str">
        <f>IFERROR(VLOOKUP(Dateneingabe_Emissionsquellen33[[#This Row],[Emissionsquelle
(Dropdown)]],Emissionsfaktoren!$B:$G,2,FALSE),"")</f>
        <v/>
      </c>
      <c r="F39" s="26"/>
      <c r="G39" s="16"/>
      <c r="H39" s="16"/>
      <c r="I39" s="415" t="str">
        <f>IFERROR(VLOOKUP(Dateneingabe_Emissionsquellen33[[#This Row],[Emissionsquelle
(Dropdown)]],Emissionsfaktoren!$B:$G,5,FALSE),"")</f>
        <v/>
      </c>
      <c r="J39" s="408" t="str">
        <f>IFERROR(Dateneingabe_Emissionsquellen33[[#This Row],[Menge]]*Dateneingabe_Emissionsquellen33[[#This Row],[Emissionsfaktor '[in t CO2e/Einheit']]]*VLOOKUP(Dateneingabe_Emissionsquellen33[[#This Row],[Datenqulität
(Dropdown)]], Datenqualität[], 2,FALSE),"")</f>
        <v/>
      </c>
      <c r="K39" s="37"/>
    </row>
    <row r="40" spans="1:11" ht="14.1" customHeight="1">
      <c r="A40" s="16"/>
      <c r="B40" s="16"/>
      <c r="C40" s="16"/>
      <c r="D40" s="363"/>
      <c r="E40" s="181" t="str">
        <f>IFERROR(VLOOKUP(Dateneingabe_Emissionsquellen33[[#This Row],[Emissionsquelle
(Dropdown)]],Emissionsfaktoren!$B:$G,2,FALSE),"")</f>
        <v/>
      </c>
      <c r="F40" s="26"/>
      <c r="G40" s="16"/>
      <c r="H40" s="16"/>
      <c r="I40" s="415" t="str">
        <f>IFERROR(VLOOKUP(Dateneingabe_Emissionsquellen33[[#This Row],[Emissionsquelle
(Dropdown)]],Emissionsfaktoren!$B:$G,5,FALSE),"")</f>
        <v/>
      </c>
      <c r="J40" s="408" t="str">
        <f>IFERROR(Dateneingabe_Emissionsquellen33[[#This Row],[Menge]]*Dateneingabe_Emissionsquellen33[[#This Row],[Emissionsfaktor '[in t CO2e/Einheit']]]*VLOOKUP(Dateneingabe_Emissionsquellen33[[#This Row],[Datenqulität
(Dropdown)]], Datenqualität[], 2,FALSE),"")</f>
        <v/>
      </c>
      <c r="K40" s="37"/>
    </row>
    <row r="41" spans="1:11" ht="14.1" customHeight="1">
      <c r="A41" s="16"/>
      <c r="B41" s="16"/>
      <c r="C41" s="16"/>
      <c r="D41" s="363"/>
      <c r="E41" s="181" t="str">
        <f>IFERROR(VLOOKUP(Dateneingabe_Emissionsquellen33[[#This Row],[Emissionsquelle
(Dropdown)]],Emissionsfaktoren!$B:$G,2,FALSE),"")</f>
        <v/>
      </c>
      <c r="F41" s="26"/>
      <c r="G41" s="16"/>
      <c r="H41" s="16"/>
      <c r="I41" s="415" t="str">
        <f>IFERROR(VLOOKUP(Dateneingabe_Emissionsquellen33[[#This Row],[Emissionsquelle
(Dropdown)]],Emissionsfaktoren!$B:$G,5,FALSE),"")</f>
        <v/>
      </c>
      <c r="J41" s="408" t="str">
        <f>IFERROR(Dateneingabe_Emissionsquellen33[[#This Row],[Menge]]*Dateneingabe_Emissionsquellen33[[#This Row],[Emissionsfaktor '[in t CO2e/Einheit']]]*VLOOKUP(Dateneingabe_Emissionsquellen33[[#This Row],[Datenqulität
(Dropdown)]], Datenqualität[], 2,FALSE),"")</f>
        <v/>
      </c>
      <c r="K41" s="37"/>
    </row>
    <row r="42" spans="1:11" ht="14.1" customHeight="1">
      <c r="A42" s="16"/>
      <c r="B42" s="16"/>
      <c r="C42" s="16"/>
      <c r="D42" s="363"/>
      <c r="E42" s="181" t="str">
        <f>IFERROR(VLOOKUP(Dateneingabe_Emissionsquellen33[[#This Row],[Emissionsquelle
(Dropdown)]],Emissionsfaktoren!$B:$G,2,FALSE),"")</f>
        <v/>
      </c>
      <c r="F42" s="26"/>
      <c r="G42" s="16"/>
      <c r="H42" s="16"/>
      <c r="I42" s="415" t="str">
        <f>IFERROR(VLOOKUP(Dateneingabe_Emissionsquellen33[[#This Row],[Emissionsquelle
(Dropdown)]],Emissionsfaktoren!$B:$G,5,FALSE),"")</f>
        <v/>
      </c>
      <c r="J42" s="408" t="str">
        <f>IFERROR(Dateneingabe_Emissionsquellen33[[#This Row],[Menge]]*Dateneingabe_Emissionsquellen33[[#This Row],[Emissionsfaktor '[in t CO2e/Einheit']]]*VLOOKUP(Dateneingabe_Emissionsquellen33[[#This Row],[Datenqulität
(Dropdown)]], Datenqualität[], 2,FALSE),"")</f>
        <v/>
      </c>
      <c r="K42" s="37"/>
    </row>
    <row r="43" spans="1:11" ht="14.1" customHeight="1">
      <c r="A43" s="16"/>
      <c r="B43" s="16"/>
      <c r="C43" s="16"/>
      <c r="D43" s="363"/>
      <c r="E43" s="181" t="str">
        <f>IFERROR(VLOOKUP(Dateneingabe_Emissionsquellen33[[#This Row],[Emissionsquelle
(Dropdown)]],Emissionsfaktoren!$B:$G,2,FALSE),"")</f>
        <v/>
      </c>
      <c r="F43" s="26"/>
      <c r="G43" s="16"/>
      <c r="H43" s="16"/>
      <c r="I43" s="415" t="str">
        <f>IFERROR(VLOOKUP(Dateneingabe_Emissionsquellen33[[#This Row],[Emissionsquelle
(Dropdown)]],Emissionsfaktoren!$B:$G,5,FALSE),"")</f>
        <v/>
      </c>
      <c r="J43" s="408" t="str">
        <f>IFERROR(Dateneingabe_Emissionsquellen33[[#This Row],[Menge]]*Dateneingabe_Emissionsquellen33[[#This Row],[Emissionsfaktor '[in t CO2e/Einheit']]]*VLOOKUP(Dateneingabe_Emissionsquellen33[[#This Row],[Datenqulität
(Dropdown)]], Datenqualität[], 2,FALSE),"")</f>
        <v/>
      </c>
      <c r="K43" s="37"/>
    </row>
    <row r="44" spans="1:11" ht="14.1" customHeight="1">
      <c r="A44" s="16"/>
      <c r="B44" s="16"/>
      <c r="C44" s="16"/>
      <c r="D44" s="363"/>
      <c r="E44" s="181" t="str">
        <f>IFERROR(VLOOKUP(Dateneingabe_Emissionsquellen33[[#This Row],[Emissionsquelle
(Dropdown)]],Emissionsfaktoren!$B:$G,2,FALSE),"")</f>
        <v/>
      </c>
      <c r="F44" s="26"/>
      <c r="G44" s="16"/>
      <c r="H44" s="16"/>
      <c r="I44" s="415" t="str">
        <f>IFERROR(VLOOKUP(Dateneingabe_Emissionsquellen33[[#This Row],[Emissionsquelle
(Dropdown)]],Emissionsfaktoren!$B:$G,5,FALSE),"")</f>
        <v/>
      </c>
      <c r="J44" s="408" t="str">
        <f>IFERROR(Dateneingabe_Emissionsquellen33[[#This Row],[Menge]]*Dateneingabe_Emissionsquellen33[[#This Row],[Emissionsfaktor '[in t CO2e/Einheit']]]*VLOOKUP(Dateneingabe_Emissionsquellen33[[#This Row],[Datenqulität
(Dropdown)]], Datenqualität[], 2,FALSE),"")</f>
        <v/>
      </c>
      <c r="K44" s="37"/>
    </row>
    <row r="45" spans="1:11" ht="14.1" customHeight="1">
      <c r="A45" s="16"/>
      <c r="B45" s="16"/>
      <c r="C45" s="16"/>
      <c r="D45" s="363"/>
      <c r="E45" s="181" t="str">
        <f>IFERROR(VLOOKUP(Dateneingabe_Emissionsquellen33[[#This Row],[Emissionsquelle
(Dropdown)]],Emissionsfaktoren!$B:$G,2,FALSE),"")</f>
        <v/>
      </c>
      <c r="F45" s="26"/>
      <c r="G45" s="16"/>
      <c r="H45" s="16"/>
      <c r="I45" s="415" t="str">
        <f>IFERROR(VLOOKUP(Dateneingabe_Emissionsquellen33[[#This Row],[Emissionsquelle
(Dropdown)]],Emissionsfaktoren!$B:$G,5,FALSE),"")</f>
        <v/>
      </c>
      <c r="J45" s="408" t="str">
        <f>IFERROR(Dateneingabe_Emissionsquellen33[[#This Row],[Menge]]*Dateneingabe_Emissionsquellen33[[#This Row],[Emissionsfaktor '[in t CO2e/Einheit']]]*VLOOKUP(Dateneingabe_Emissionsquellen33[[#This Row],[Datenqulität
(Dropdown)]], Datenqualität[], 2,FALSE),"")</f>
        <v/>
      </c>
      <c r="K45" s="37"/>
    </row>
    <row r="46" spans="1:11" ht="14.1" customHeight="1">
      <c r="A46" s="16"/>
      <c r="B46" s="16"/>
      <c r="C46" s="16"/>
      <c r="D46" s="363"/>
      <c r="E46" s="181" t="str">
        <f>IFERROR(VLOOKUP(Dateneingabe_Emissionsquellen33[[#This Row],[Emissionsquelle
(Dropdown)]],Emissionsfaktoren!$B:$G,2,FALSE),"")</f>
        <v/>
      </c>
      <c r="F46" s="26"/>
      <c r="G46" s="16"/>
      <c r="H46" s="16"/>
      <c r="I46" s="415" t="str">
        <f>IFERROR(VLOOKUP(Dateneingabe_Emissionsquellen33[[#This Row],[Emissionsquelle
(Dropdown)]],Emissionsfaktoren!$B:$G,5,FALSE),"")</f>
        <v/>
      </c>
      <c r="J46" s="408" t="str">
        <f>IFERROR(Dateneingabe_Emissionsquellen33[[#This Row],[Menge]]*Dateneingabe_Emissionsquellen33[[#This Row],[Emissionsfaktor '[in t CO2e/Einheit']]]*VLOOKUP(Dateneingabe_Emissionsquellen33[[#This Row],[Datenqulität
(Dropdown)]], Datenqualität[], 2,FALSE),"")</f>
        <v/>
      </c>
      <c r="K46" s="37"/>
    </row>
    <row r="47" spans="1:11" ht="14.1" customHeight="1">
      <c r="A47" s="16"/>
      <c r="B47" s="16"/>
      <c r="C47" s="16"/>
      <c r="D47" s="363"/>
      <c r="E47" s="181" t="str">
        <f>IFERROR(VLOOKUP(Dateneingabe_Emissionsquellen33[[#This Row],[Emissionsquelle
(Dropdown)]],Emissionsfaktoren!$B:$G,2,FALSE),"")</f>
        <v/>
      </c>
      <c r="F47" s="26"/>
      <c r="G47" s="16"/>
      <c r="H47" s="16"/>
      <c r="I47" s="415" t="str">
        <f>IFERROR(VLOOKUP(Dateneingabe_Emissionsquellen33[[#This Row],[Emissionsquelle
(Dropdown)]],Emissionsfaktoren!$B:$G,5,FALSE),"")</f>
        <v/>
      </c>
      <c r="J47" s="408" t="str">
        <f>IFERROR(Dateneingabe_Emissionsquellen33[[#This Row],[Menge]]*Dateneingabe_Emissionsquellen33[[#This Row],[Emissionsfaktor '[in t CO2e/Einheit']]]*VLOOKUP(Dateneingabe_Emissionsquellen33[[#This Row],[Datenqulität
(Dropdown)]], Datenqualität[], 2,FALSE),"")</f>
        <v/>
      </c>
      <c r="K47" s="37"/>
    </row>
    <row r="48" spans="1:11" ht="14.1" customHeight="1">
      <c r="A48" s="16"/>
      <c r="B48" s="16"/>
      <c r="C48" s="16"/>
      <c r="D48" s="363"/>
      <c r="E48" s="181" t="str">
        <f>IFERROR(VLOOKUP(Dateneingabe_Emissionsquellen33[[#This Row],[Emissionsquelle
(Dropdown)]],Emissionsfaktoren!$B:$G,2,FALSE),"")</f>
        <v/>
      </c>
      <c r="F48" s="26"/>
      <c r="G48" s="16"/>
      <c r="H48" s="16"/>
      <c r="I48" s="415" t="str">
        <f>IFERROR(VLOOKUP(Dateneingabe_Emissionsquellen33[[#This Row],[Emissionsquelle
(Dropdown)]],Emissionsfaktoren!$B:$G,5,FALSE),"")</f>
        <v/>
      </c>
      <c r="J48" s="408" t="str">
        <f>IFERROR(Dateneingabe_Emissionsquellen33[[#This Row],[Menge]]*Dateneingabe_Emissionsquellen33[[#This Row],[Emissionsfaktor '[in t CO2e/Einheit']]]*VLOOKUP(Dateneingabe_Emissionsquellen33[[#This Row],[Datenqulität
(Dropdown)]], Datenqualität[], 2,FALSE),"")</f>
        <v/>
      </c>
      <c r="K48" s="37"/>
    </row>
    <row r="49" spans="1:11" ht="14.1" customHeight="1">
      <c r="A49" s="16"/>
      <c r="B49" s="16"/>
      <c r="C49" s="16"/>
      <c r="D49" s="363"/>
      <c r="E49" s="181" t="str">
        <f>IFERROR(VLOOKUP(Dateneingabe_Emissionsquellen33[[#This Row],[Emissionsquelle
(Dropdown)]],Emissionsfaktoren!$B:$G,2,FALSE),"")</f>
        <v/>
      </c>
      <c r="F49" s="26"/>
      <c r="G49" s="16"/>
      <c r="H49" s="16"/>
      <c r="I49" s="415" t="str">
        <f>IFERROR(VLOOKUP(Dateneingabe_Emissionsquellen33[[#This Row],[Emissionsquelle
(Dropdown)]],Emissionsfaktoren!$B:$G,5,FALSE),"")</f>
        <v/>
      </c>
      <c r="J49" s="408" t="str">
        <f>IFERROR(Dateneingabe_Emissionsquellen33[[#This Row],[Menge]]*Dateneingabe_Emissionsquellen33[[#This Row],[Emissionsfaktor '[in t CO2e/Einheit']]]*VLOOKUP(Dateneingabe_Emissionsquellen33[[#This Row],[Datenqulität
(Dropdown)]], Datenqualität[], 2,FALSE),"")</f>
        <v/>
      </c>
      <c r="K49" s="37"/>
    </row>
    <row r="50" spans="1:11" ht="14.1" customHeight="1">
      <c r="A50" s="16"/>
      <c r="B50" s="16"/>
      <c r="C50" s="16"/>
      <c r="D50" s="363"/>
      <c r="E50" s="181" t="str">
        <f>IFERROR(VLOOKUP(Dateneingabe_Emissionsquellen33[[#This Row],[Emissionsquelle
(Dropdown)]],Emissionsfaktoren!$B:$G,2,FALSE),"")</f>
        <v/>
      </c>
      <c r="F50" s="26"/>
      <c r="G50" s="16"/>
      <c r="H50" s="16"/>
      <c r="I50" s="415" t="str">
        <f>IFERROR(VLOOKUP(Dateneingabe_Emissionsquellen33[[#This Row],[Emissionsquelle
(Dropdown)]],Emissionsfaktoren!$B:$G,5,FALSE),"")</f>
        <v/>
      </c>
      <c r="J50" s="408" t="str">
        <f>IFERROR(Dateneingabe_Emissionsquellen33[[#This Row],[Menge]]*Dateneingabe_Emissionsquellen33[[#This Row],[Emissionsfaktor '[in t CO2e/Einheit']]]*VLOOKUP(Dateneingabe_Emissionsquellen33[[#This Row],[Datenqulität
(Dropdown)]], Datenqualität[], 2,FALSE),"")</f>
        <v/>
      </c>
      <c r="K50" s="37"/>
    </row>
    <row r="51" spans="1:11" ht="14.1" customHeight="1">
      <c r="A51" s="16"/>
      <c r="B51" s="16"/>
      <c r="C51" s="16"/>
      <c r="D51" s="363"/>
      <c r="E51" s="181" t="str">
        <f>IFERROR(VLOOKUP(Dateneingabe_Emissionsquellen33[[#This Row],[Emissionsquelle
(Dropdown)]],Emissionsfaktoren!$B:$G,2,FALSE),"")</f>
        <v/>
      </c>
      <c r="F51" s="26"/>
      <c r="G51" s="16"/>
      <c r="H51" s="16"/>
      <c r="I51" s="415" t="str">
        <f>IFERROR(VLOOKUP(Dateneingabe_Emissionsquellen33[[#This Row],[Emissionsquelle
(Dropdown)]],Emissionsfaktoren!$B:$G,5,FALSE),"")</f>
        <v/>
      </c>
      <c r="J51" s="408" t="str">
        <f>IFERROR(Dateneingabe_Emissionsquellen33[[#This Row],[Menge]]*Dateneingabe_Emissionsquellen33[[#This Row],[Emissionsfaktor '[in t CO2e/Einheit']]]*VLOOKUP(Dateneingabe_Emissionsquellen33[[#This Row],[Datenqulität
(Dropdown)]], Datenqualität[], 2,FALSE),"")</f>
        <v/>
      </c>
      <c r="K51" s="37"/>
    </row>
    <row r="52" spans="1:11" ht="14.1" customHeight="1">
      <c r="A52" s="16"/>
      <c r="B52" s="16"/>
      <c r="C52" s="16"/>
      <c r="D52" s="363"/>
      <c r="E52" s="181" t="str">
        <f>IFERROR(VLOOKUP(Dateneingabe_Emissionsquellen33[[#This Row],[Emissionsquelle
(Dropdown)]],Emissionsfaktoren!$B:$G,2,FALSE),"")</f>
        <v/>
      </c>
      <c r="F52" s="26"/>
      <c r="G52" s="16"/>
      <c r="H52" s="16"/>
      <c r="I52" s="415" t="str">
        <f>IFERROR(VLOOKUP(Dateneingabe_Emissionsquellen33[[#This Row],[Emissionsquelle
(Dropdown)]],Emissionsfaktoren!$B:$G,5,FALSE),"")</f>
        <v/>
      </c>
      <c r="J52" s="408" t="str">
        <f>IFERROR(Dateneingabe_Emissionsquellen33[[#This Row],[Menge]]*Dateneingabe_Emissionsquellen33[[#This Row],[Emissionsfaktor '[in t CO2e/Einheit']]]*VLOOKUP(Dateneingabe_Emissionsquellen33[[#This Row],[Datenqulität
(Dropdown)]], Datenqualität[], 2,FALSE),"")</f>
        <v/>
      </c>
      <c r="K52" s="37"/>
    </row>
    <row r="53" spans="1:11" ht="14.1" customHeight="1">
      <c r="A53" s="16"/>
      <c r="B53" s="16"/>
      <c r="C53" s="16"/>
      <c r="D53" s="363"/>
      <c r="E53" s="181" t="str">
        <f>IFERROR(VLOOKUP(Dateneingabe_Emissionsquellen33[[#This Row],[Emissionsquelle
(Dropdown)]],Emissionsfaktoren!$B:$G,2,FALSE),"")</f>
        <v/>
      </c>
      <c r="F53" s="26"/>
      <c r="G53" s="16"/>
      <c r="H53" s="16"/>
      <c r="I53" s="415" t="str">
        <f>IFERROR(VLOOKUP(Dateneingabe_Emissionsquellen33[[#This Row],[Emissionsquelle
(Dropdown)]],Emissionsfaktoren!$B:$G,5,FALSE),"")</f>
        <v/>
      </c>
      <c r="J53" s="408" t="str">
        <f>IFERROR(Dateneingabe_Emissionsquellen33[[#This Row],[Menge]]*Dateneingabe_Emissionsquellen33[[#This Row],[Emissionsfaktor '[in t CO2e/Einheit']]]*VLOOKUP(Dateneingabe_Emissionsquellen33[[#This Row],[Datenqulität
(Dropdown)]], Datenqualität[], 2,FALSE),"")</f>
        <v/>
      </c>
    </row>
    <row r="54" spans="1:11" ht="14.1" customHeight="1">
      <c r="A54" s="16"/>
      <c r="B54" s="16"/>
      <c r="C54" s="16"/>
      <c r="D54" s="363"/>
      <c r="E54" s="181" t="str">
        <f>IFERROR(VLOOKUP(Dateneingabe_Emissionsquellen33[[#This Row],[Emissionsquelle
(Dropdown)]],Emissionsfaktoren!$B:$G,2,FALSE),"")</f>
        <v/>
      </c>
      <c r="F54" s="26"/>
      <c r="G54" s="16"/>
      <c r="H54" s="16"/>
      <c r="I54" s="415" t="str">
        <f>IFERROR(VLOOKUP(Dateneingabe_Emissionsquellen33[[#This Row],[Emissionsquelle
(Dropdown)]],Emissionsfaktoren!$B:$G,5,FALSE),"")</f>
        <v/>
      </c>
      <c r="J54" s="408" t="str">
        <f>IFERROR(Dateneingabe_Emissionsquellen33[[#This Row],[Menge]]*Dateneingabe_Emissionsquellen33[[#This Row],[Emissionsfaktor '[in t CO2e/Einheit']]]*VLOOKUP(Dateneingabe_Emissionsquellen33[[#This Row],[Datenqulität
(Dropdown)]], Datenqualität[], 2,FALSE),"")</f>
        <v/>
      </c>
    </row>
    <row r="55" spans="1:11" ht="14.1" customHeight="1">
      <c r="A55" s="16"/>
      <c r="B55" s="16"/>
      <c r="C55" s="16"/>
      <c r="D55" s="363"/>
      <c r="E55" s="181" t="str">
        <f>IFERROR(VLOOKUP(Dateneingabe_Emissionsquellen33[[#This Row],[Emissionsquelle
(Dropdown)]],Emissionsfaktoren!$B:$G,2,FALSE),"")</f>
        <v/>
      </c>
      <c r="F55" s="26"/>
      <c r="G55" s="16"/>
      <c r="H55" s="16"/>
      <c r="I55" s="415" t="str">
        <f>IFERROR(VLOOKUP(Dateneingabe_Emissionsquellen33[[#This Row],[Emissionsquelle
(Dropdown)]],Emissionsfaktoren!$B:$G,5,FALSE),"")</f>
        <v/>
      </c>
      <c r="J55" s="408" t="str">
        <f>IFERROR(Dateneingabe_Emissionsquellen33[[#This Row],[Menge]]*Dateneingabe_Emissionsquellen33[[#This Row],[Emissionsfaktor '[in t CO2e/Einheit']]]*VLOOKUP(Dateneingabe_Emissionsquellen33[[#This Row],[Datenqulität
(Dropdown)]], Datenqualität[], 2,FALSE),"")</f>
        <v/>
      </c>
    </row>
    <row r="56" spans="1:11" ht="14.1" customHeight="1">
      <c r="A56" s="16"/>
      <c r="B56" s="16"/>
      <c r="C56" s="16"/>
      <c r="D56" s="363"/>
      <c r="E56" s="181" t="str">
        <f>IFERROR(VLOOKUP(Dateneingabe_Emissionsquellen33[[#This Row],[Emissionsquelle
(Dropdown)]],Emissionsfaktoren!$B:$G,2,FALSE),"")</f>
        <v/>
      </c>
      <c r="F56" s="26"/>
      <c r="G56" s="16"/>
      <c r="H56" s="16"/>
      <c r="I56" s="415" t="str">
        <f>IFERROR(VLOOKUP(Dateneingabe_Emissionsquellen33[[#This Row],[Emissionsquelle
(Dropdown)]],Emissionsfaktoren!$B:$G,5,FALSE),"")</f>
        <v/>
      </c>
      <c r="J56" s="408" t="str">
        <f>IFERROR(Dateneingabe_Emissionsquellen33[[#This Row],[Menge]]*Dateneingabe_Emissionsquellen33[[#This Row],[Emissionsfaktor '[in t CO2e/Einheit']]]*VLOOKUP(Dateneingabe_Emissionsquellen33[[#This Row],[Datenqulität
(Dropdown)]], Datenqualität[], 2,FALSE),"")</f>
        <v/>
      </c>
    </row>
    <row r="57" spans="1:11" ht="14.1" customHeight="1">
      <c r="A57" s="16"/>
      <c r="B57" s="16"/>
      <c r="C57" s="16"/>
      <c r="D57" s="363"/>
      <c r="E57" s="181" t="str">
        <f>IFERROR(VLOOKUP(Dateneingabe_Emissionsquellen33[[#This Row],[Emissionsquelle
(Dropdown)]],Emissionsfaktoren!$B:$G,2,FALSE),"")</f>
        <v/>
      </c>
      <c r="F57" s="26"/>
      <c r="G57" s="16"/>
      <c r="H57" s="16"/>
      <c r="I57" s="415" t="str">
        <f>IFERROR(VLOOKUP(Dateneingabe_Emissionsquellen33[[#This Row],[Emissionsquelle
(Dropdown)]],Emissionsfaktoren!$B:$G,5,FALSE),"")</f>
        <v/>
      </c>
      <c r="J57" s="408" t="str">
        <f>IFERROR(Dateneingabe_Emissionsquellen33[[#This Row],[Menge]]*Dateneingabe_Emissionsquellen33[[#This Row],[Emissionsfaktor '[in t CO2e/Einheit']]]*VLOOKUP(Dateneingabe_Emissionsquellen33[[#This Row],[Datenqulität
(Dropdown)]], Datenqualität[], 2,FALSE),"")</f>
        <v/>
      </c>
    </row>
    <row r="58" spans="1:11" ht="14.1" customHeight="1">
      <c r="A58" s="16"/>
      <c r="B58" s="16"/>
      <c r="C58" s="16"/>
      <c r="D58" s="363"/>
      <c r="E58" s="181" t="str">
        <f>IFERROR(VLOOKUP(Dateneingabe_Emissionsquellen33[[#This Row],[Emissionsquelle
(Dropdown)]],Emissionsfaktoren!$B:$G,2,FALSE),"")</f>
        <v/>
      </c>
      <c r="F58" s="26"/>
      <c r="G58" s="16"/>
      <c r="H58" s="16"/>
      <c r="I58" s="415" t="str">
        <f>IFERROR(VLOOKUP(Dateneingabe_Emissionsquellen33[[#This Row],[Emissionsquelle
(Dropdown)]],Emissionsfaktoren!$B:$G,5,FALSE),"")</f>
        <v/>
      </c>
      <c r="J58" s="408" t="str">
        <f>IFERROR(Dateneingabe_Emissionsquellen33[[#This Row],[Menge]]*Dateneingabe_Emissionsquellen33[[#This Row],[Emissionsfaktor '[in t CO2e/Einheit']]]*VLOOKUP(Dateneingabe_Emissionsquellen33[[#This Row],[Datenqulität
(Dropdown)]], Datenqualität[], 2,FALSE),"")</f>
        <v/>
      </c>
    </row>
    <row r="59" spans="1:11" ht="14.1" customHeight="1">
      <c r="A59" s="16"/>
      <c r="B59" s="16"/>
      <c r="C59" s="16"/>
      <c r="D59" s="363"/>
      <c r="E59" s="181" t="str">
        <f>IFERROR(VLOOKUP(Dateneingabe_Emissionsquellen33[[#This Row],[Emissionsquelle
(Dropdown)]],Emissionsfaktoren!$B:$G,2,FALSE),"")</f>
        <v/>
      </c>
      <c r="F59" s="26"/>
      <c r="G59" s="16"/>
      <c r="H59" s="16"/>
      <c r="I59" s="415" t="str">
        <f>IFERROR(VLOOKUP(Dateneingabe_Emissionsquellen33[[#This Row],[Emissionsquelle
(Dropdown)]],Emissionsfaktoren!$B:$G,5,FALSE),"")</f>
        <v/>
      </c>
      <c r="J59" s="408" t="str">
        <f>IFERROR(Dateneingabe_Emissionsquellen33[[#This Row],[Menge]]*Dateneingabe_Emissionsquellen33[[#This Row],[Emissionsfaktor '[in t CO2e/Einheit']]]*VLOOKUP(Dateneingabe_Emissionsquellen33[[#This Row],[Datenqulität
(Dropdown)]], Datenqualität[], 2,FALSE),"")</f>
        <v/>
      </c>
    </row>
    <row r="60" spans="1:11" ht="14.1" customHeight="1">
      <c r="A60" s="16"/>
      <c r="B60" s="16"/>
      <c r="C60" s="16"/>
      <c r="D60" s="363"/>
      <c r="E60" s="181" t="str">
        <f>IFERROR(VLOOKUP(Dateneingabe_Emissionsquellen33[[#This Row],[Emissionsquelle
(Dropdown)]],Emissionsfaktoren!$B:$G,2,FALSE),"")</f>
        <v/>
      </c>
      <c r="F60" s="26"/>
      <c r="G60" s="16"/>
      <c r="H60" s="16"/>
      <c r="I60" s="415" t="str">
        <f>IFERROR(VLOOKUP(Dateneingabe_Emissionsquellen33[[#This Row],[Emissionsquelle
(Dropdown)]],Emissionsfaktoren!$B:$G,5,FALSE),"")</f>
        <v/>
      </c>
      <c r="J60" s="408" t="str">
        <f>IFERROR(Dateneingabe_Emissionsquellen33[[#This Row],[Menge]]*Dateneingabe_Emissionsquellen33[[#This Row],[Emissionsfaktor '[in t CO2e/Einheit']]]*VLOOKUP(Dateneingabe_Emissionsquellen33[[#This Row],[Datenqulität
(Dropdown)]], Datenqualität[], 2,FALSE),"")</f>
        <v/>
      </c>
    </row>
    <row r="61" spans="1:11" ht="14.1" customHeight="1">
      <c r="A61" s="16"/>
      <c r="B61" s="16"/>
      <c r="C61" s="16"/>
      <c r="D61" s="363"/>
      <c r="E61" s="181" t="str">
        <f>IFERROR(VLOOKUP(Dateneingabe_Emissionsquellen33[[#This Row],[Emissionsquelle
(Dropdown)]],Emissionsfaktoren!$B:$G,2,FALSE),"")</f>
        <v/>
      </c>
      <c r="F61" s="26"/>
      <c r="G61" s="16"/>
      <c r="H61" s="16"/>
      <c r="I61" s="415" t="str">
        <f>IFERROR(VLOOKUP(Dateneingabe_Emissionsquellen33[[#This Row],[Emissionsquelle
(Dropdown)]],Emissionsfaktoren!$B:$G,5,FALSE),"")</f>
        <v/>
      </c>
      <c r="J61" s="408" t="str">
        <f>IFERROR(Dateneingabe_Emissionsquellen33[[#This Row],[Menge]]*Dateneingabe_Emissionsquellen33[[#This Row],[Emissionsfaktor '[in t CO2e/Einheit']]]*VLOOKUP(Dateneingabe_Emissionsquellen33[[#This Row],[Datenqulität
(Dropdown)]], Datenqualität[], 2,FALSE),"")</f>
        <v/>
      </c>
    </row>
    <row r="62" spans="1:11" ht="14.1" customHeight="1">
      <c r="A62" s="16"/>
      <c r="B62" s="16"/>
      <c r="C62" s="16"/>
      <c r="D62" s="363"/>
      <c r="E62" s="181" t="str">
        <f>IFERROR(VLOOKUP(Dateneingabe_Emissionsquellen33[[#This Row],[Emissionsquelle
(Dropdown)]],Emissionsfaktoren!$B:$G,2,FALSE),"")</f>
        <v/>
      </c>
      <c r="F62" s="26"/>
      <c r="G62" s="16"/>
      <c r="H62" s="16"/>
      <c r="I62" s="415" t="str">
        <f>IFERROR(VLOOKUP(Dateneingabe_Emissionsquellen33[[#This Row],[Emissionsquelle
(Dropdown)]],Emissionsfaktoren!$B:$G,5,FALSE),"")</f>
        <v/>
      </c>
      <c r="J62" s="408" t="str">
        <f>IFERROR(Dateneingabe_Emissionsquellen33[[#This Row],[Menge]]*Dateneingabe_Emissionsquellen33[[#This Row],[Emissionsfaktor '[in t CO2e/Einheit']]]*VLOOKUP(Dateneingabe_Emissionsquellen33[[#This Row],[Datenqulität
(Dropdown)]], Datenqualität[], 2,FALSE),"")</f>
        <v/>
      </c>
    </row>
    <row r="63" spans="1:11" ht="14.1" customHeight="1">
      <c r="A63" s="16"/>
      <c r="B63" s="16"/>
      <c r="C63" s="16"/>
      <c r="D63" s="363"/>
      <c r="E63" s="181" t="str">
        <f>IFERROR(VLOOKUP(Dateneingabe_Emissionsquellen33[[#This Row],[Emissionsquelle
(Dropdown)]],Emissionsfaktoren!$B:$G,2,FALSE),"")</f>
        <v/>
      </c>
      <c r="F63" s="26"/>
      <c r="G63" s="16"/>
      <c r="H63" s="16"/>
      <c r="I63" s="415" t="str">
        <f>IFERROR(VLOOKUP(Dateneingabe_Emissionsquellen33[[#This Row],[Emissionsquelle
(Dropdown)]],Emissionsfaktoren!$B:$G,5,FALSE),"")</f>
        <v/>
      </c>
      <c r="J63" s="408" t="str">
        <f>IFERROR(Dateneingabe_Emissionsquellen33[[#This Row],[Menge]]*Dateneingabe_Emissionsquellen33[[#This Row],[Emissionsfaktor '[in t CO2e/Einheit']]]*VLOOKUP(Dateneingabe_Emissionsquellen33[[#This Row],[Datenqulität
(Dropdown)]], Datenqualität[], 2,FALSE),"")</f>
        <v/>
      </c>
    </row>
    <row r="64" spans="1:11" ht="14.1" customHeight="1">
      <c r="A64" s="16"/>
      <c r="B64" s="16"/>
      <c r="C64" s="16"/>
      <c r="D64" s="363"/>
      <c r="E64" s="181" t="str">
        <f>IFERROR(VLOOKUP(Dateneingabe_Emissionsquellen33[[#This Row],[Emissionsquelle
(Dropdown)]],Emissionsfaktoren!$B:$G,2,FALSE),"")</f>
        <v/>
      </c>
      <c r="F64" s="26"/>
      <c r="G64" s="16"/>
      <c r="H64" s="16"/>
      <c r="I64" s="415" t="str">
        <f>IFERROR(VLOOKUP(Dateneingabe_Emissionsquellen33[[#This Row],[Emissionsquelle
(Dropdown)]],Emissionsfaktoren!$B:$G,5,FALSE),"")</f>
        <v/>
      </c>
      <c r="J64" s="408" t="str">
        <f>IFERROR(Dateneingabe_Emissionsquellen33[[#This Row],[Menge]]*Dateneingabe_Emissionsquellen33[[#This Row],[Emissionsfaktor '[in t CO2e/Einheit']]]*VLOOKUP(Dateneingabe_Emissionsquellen33[[#This Row],[Datenqulität
(Dropdown)]], Datenqualität[], 2,FALSE),"")</f>
        <v/>
      </c>
    </row>
    <row r="65" spans="1:10" ht="14.1" customHeight="1">
      <c r="A65" s="16"/>
      <c r="B65" s="16"/>
      <c r="C65" s="16"/>
      <c r="D65" s="363"/>
      <c r="E65" s="181" t="str">
        <f>IFERROR(VLOOKUP(Dateneingabe_Emissionsquellen33[[#This Row],[Emissionsquelle
(Dropdown)]],Emissionsfaktoren!$B:$G,2,FALSE),"")</f>
        <v/>
      </c>
      <c r="F65" s="26"/>
      <c r="G65" s="16"/>
      <c r="H65" s="16"/>
      <c r="I65" s="415" t="str">
        <f>IFERROR(VLOOKUP(Dateneingabe_Emissionsquellen33[[#This Row],[Emissionsquelle
(Dropdown)]],Emissionsfaktoren!$B:$G,5,FALSE),"")</f>
        <v/>
      </c>
      <c r="J65" s="408" t="str">
        <f>IFERROR(Dateneingabe_Emissionsquellen33[[#This Row],[Menge]]*Dateneingabe_Emissionsquellen33[[#This Row],[Emissionsfaktor '[in t CO2e/Einheit']]]*VLOOKUP(Dateneingabe_Emissionsquellen33[[#This Row],[Datenqulität
(Dropdown)]], Datenqualität[], 2,FALSE),"")</f>
        <v/>
      </c>
    </row>
    <row r="66" spans="1:10" ht="14.1" customHeight="1">
      <c r="A66" s="16"/>
      <c r="B66" s="16"/>
      <c r="C66" s="16"/>
      <c r="D66" s="363"/>
      <c r="E66" s="181" t="str">
        <f>IFERROR(VLOOKUP(Dateneingabe_Emissionsquellen33[[#This Row],[Emissionsquelle
(Dropdown)]],Emissionsfaktoren!$B:$G,2,FALSE),"")</f>
        <v/>
      </c>
      <c r="F66" s="26"/>
      <c r="G66" s="16"/>
      <c r="H66" s="16"/>
      <c r="I66" s="415" t="str">
        <f>IFERROR(VLOOKUP(Dateneingabe_Emissionsquellen33[[#This Row],[Emissionsquelle
(Dropdown)]],Emissionsfaktoren!$B:$G,5,FALSE),"")</f>
        <v/>
      </c>
      <c r="J66" s="408" t="str">
        <f>IFERROR(Dateneingabe_Emissionsquellen33[[#This Row],[Menge]]*Dateneingabe_Emissionsquellen33[[#This Row],[Emissionsfaktor '[in t CO2e/Einheit']]]*VLOOKUP(Dateneingabe_Emissionsquellen33[[#This Row],[Datenqulität
(Dropdown)]], Datenqualität[], 2,FALSE),"")</f>
        <v/>
      </c>
    </row>
    <row r="67" spans="1:10" ht="14.1" customHeight="1">
      <c r="A67" s="16"/>
      <c r="B67" s="16"/>
      <c r="C67" s="16"/>
      <c r="D67" s="363"/>
      <c r="E67" s="181" t="str">
        <f>IFERROR(VLOOKUP(Dateneingabe_Emissionsquellen33[[#This Row],[Emissionsquelle
(Dropdown)]],Emissionsfaktoren!$B:$G,2,FALSE),"")</f>
        <v/>
      </c>
      <c r="F67" s="26"/>
      <c r="G67" s="16"/>
      <c r="H67" s="16"/>
      <c r="I67" s="415" t="str">
        <f>IFERROR(VLOOKUP(Dateneingabe_Emissionsquellen33[[#This Row],[Emissionsquelle
(Dropdown)]],Emissionsfaktoren!$B:$G,5,FALSE),"")</f>
        <v/>
      </c>
      <c r="J67" s="408" t="str">
        <f>IFERROR(Dateneingabe_Emissionsquellen33[[#This Row],[Menge]]*Dateneingabe_Emissionsquellen33[[#This Row],[Emissionsfaktor '[in t CO2e/Einheit']]]*VLOOKUP(Dateneingabe_Emissionsquellen33[[#This Row],[Datenqulität
(Dropdown)]], Datenqualität[], 2,FALSE),"")</f>
        <v/>
      </c>
    </row>
    <row r="68" spans="1:10" ht="14.1" customHeight="1">
      <c r="A68" s="16"/>
      <c r="B68" s="16"/>
      <c r="C68" s="16"/>
      <c r="D68" s="363"/>
      <c r="E68" s="181" t="str">
        <f>IFERROR(VLOOKUP(Dateneingabe_Emissionsquellen33[[#This Row],[Emissionsquelle
(Dropdown)]],Emissionsfaktoren!$B:$G,2,FALSE),"")</f>
        <v/>
      </c>
      <c r="F68" s="26"/>
      <c r="G68" s="16"/>
      <c r="H68" s="16"/>
      <c r="I68" s="415" t="str">
        <f>IFERROR(VLOOKUP(Dateneingabe_Emissionsquellen33[[#This Row],[Emissionsquelle
(Dropdown)]],Emissionsfaktoren!$B:$G,5,FALSE),"")</f>
        <v/>
      </c>
      <c r="J68" s="408" t="str">
        <f>IFERROR(Dateneingabe_Emissionsquellen33[[#This Row],[Menge]]*Dateneingabe_Emissionsquellen33[[#This Row],[Emissionsfaktor '[in t CO2e/Einheit']]]*VLOOKUP(Dateneingabe_Emissionsquellen33[[#This Row],[Datenqulität
(Dropdown)]], Datenqualität[], 2,FALSE),"")</f>
        <v/>
      </c>
    </row>
    <row r="69" spans="1:10" ht="14.1" customHeight="1">
      <c r="A69" s="16"/>
      <c r="B69" s="16"/>
      <c r="C69" s="16"/>
      <c r="D69" s="363"/>
      <c r="E69" s="181" t="str">
        <f>IFERROR(VLOOKUP(Dateneingabe_Emissionsquellen33[[#This Row],[Emissionsquelle
(Dropdown)]],Emissionsfaktoren!$B:$G,2,FALSE),"")</f>
        <v/>
      </c>
      <c r="F69" s="26"/>
      <c r="G69" s="16"/>
      <c r="H69" s="16"/>
      <c r="I69" s="415" t="str">
        <f>IFERROR(VLOOKUP(Dateneingabe_Emissionsquellen33[[#This Row],[Emissionsquelle
(Dropdown)]],Emissionsfaktoren!$B:$G,5,FALSE),"")</f>
        <v/>
      </c>
      <c r="J69" s="408" t="str">
        <f>IFERROR(Dateneingabe_Emissionsquellen33[[#This Row],[Menge]]*Dateneingabe_Emissionsquellen33[[#This Row],[Emissionsfaktor '[in t CO2e/Einheit']]]*VLOOKUP(Dateneingabe_Emissionsquellen33[[#This Row],[Datenqulität
(Dropdown)]], Datenqualität[], 2,FALSE),"")</f>
        <v/>
      </c>
    </row>
    <row r="70" spans="1:10" ht="14.1" customHeight="1">
      <c r="A70" s="16"/>
      <c r="B70" s="16"/>
      <c r="C70" s="16"/>
      <c r="D70" s="363"/>
      <c r="E70" s="181" t="str">
        <f>IFERROR(VLOOKUP(Dateneingabe_Emissionsquellen33[[#This Row],[Emissionsquelle
(Dropdown)]],Emissionsfaktoren!$B:$G,2,FALSE),"")</f>
        <v/>
      </c>
      <c r="F70" s="26"/>
      <c r="G70" s="16"/>
      <c r="H70" s="16"/>
      <c r="I70" s="415" t="str">
        <f>IFERROR(VLOOKUP(Dateneingabe_Emissionsquellen33[[#This Row],[Emissionsquelle
(Dropdown)]],Emissionsfaktoren!$B:$G,5,FALSE),"")</f>
        <v/>
      </c>
      <c r="J70" s="408" t="str">
        <f>IFERROR(Dateneingabe_Emissionsquellen33[[#This Row],[Menge]]*Dateneingabe_Emissionsquellen33[[#This Row],[Emissionsfaktor '[in t CO2e/Einheit']]]*VLOOKUP(Dateneingabe_Emissionsquellen33[[#This Row],[Datenqulität
(Dropdown)]], Datenqualität[], 2,FALSE),"")</f>
        <v/>
      </c>
    </row>
    <row r="71" spans="1:10" ht="14.1" customHeight="1">
      <c r="A71" s="16"/>
      <c r="B71" s="16"/>
      <c r="C71" s="16"/>
      <c r="D71" s="363"/>
      <c r="E71" s="181" t="str">
        <f>IFERROR(VLOOKUP(Dateneingabe_Emissionsquellen33[[#This Row],[Emissionsquelle
(Dropdown)]],Emissionsfaktoren!$B:$G,2,FALSE),"")</f>
        <v/>
      </c>
      <c r="F71" s="26"/>
      <c r="G71" s="16"/>
      <c r="H71" s="16"/>
      <c r="I71" s="415" t="str">
        <f>IFERROR(VLOOKUP(Dateneingabe_Emissionsquellen33[[#This Row],[Emissionsquelle
(Dropdown)]],Emissionsfaktoren!$B:$G,5,FALSE),"")</f>
        <v/>
      </c>
      <c r="J71" s="408" t="str">
        <f>IFERROR(Dateneingabe_Emissionsquellen33[[#This Row],[Menge]]*Dateneingabe_Emissionsquellen33[[#This Row],[Emissionsfaktor '[in t CO2e/Einheit']]]*VLOOKUP(Dateneingabe_Emissionsquellen33[[#This Row],[Datenqulität
(Dropdown)]], Datenqualität[], 2,FALSE),"")</f>
        <v/>
      </c>
    </row>
    <row r="72" spans="1:10" ht="14.1" customHeight="1">
      <c r="A72" s="16"/>
      <c r="B72" s="16"/>
      <c r="C72" s="16"/>
      <c r="D72" s="363"/>
      <c r="E72" s="181" t="str">
        <f>IFERROR(VLOOKUP(Dateneingabe_Emissionsquellen33[[#This Row],[Emissionsquelle
(Dropdown)]],Emissionsfaktoren!$B:$G,2,FALSE),"")</f>
        <v/>
      </c>
      <c r="F72" s="26"/>
      <c r="G72" s="16"/>
      <c r="H72" s="16"/>
      <c r="I72" s="415" t="str">
        <f>IFERROR(VLOOKUP(Dateneingabe_Emissionsquellen33[[#This Row],[Emissionsquelle
(Dropdown)]],Emissionsfaktoren!$B:$G,5,FALSE),"")</f>
        <v/>
      </c>
      <c r="J72" s="408" t="str">
        <f>IFERROR(Dateneingabe_Emissionsquellen33[[#This Row],[Menge]]*Dateneingabe_Emissionsquellen33[[#This Row],[Emissionsfaktor '[in t CO2e/Einheit']]]*VLOOKUP(Dateneingabe_Emissionsquellen33[[#This Row],[Datenqulität
(Dropdown)]], Datenqualität[], 2,FALSE),"")</f>
        <v/>
      </c>
    </row>
    <row r="73" spans="1:10" ht="14.1" customHeight="1">
      <c r="A73" s="16"/>
      <c r="B73" s="16"/>
      <c r="C73" s="16"/>
      <c r="D73" s="363"/>
      <c r="E73" s="181" t="str">
        <f>IFERROR(VLOOKUP(Dateneingabe_Emissionsquellen33[[#This Row],[Emissionsquelle
(Dropdown)]],Emissionsfaktoren!$B:$G,2,FALSE),"")</f>
        <v/>
      </c>
      <c r="F73" s="26"/>
      <c r="G73" s="16"/>
      <c r="H73" s="16"/>
      <c r="I73" s="415" t="str">
        <f>IFERROR(VLOOKUP(Dateneingabe_Emissionsquellen33[[#This Row],[Emissionsquelle
(Dropdown)]],Emissionsfaktoren!$B:$G,5,FALSE),"")</f>
        <v/>
      </c>
      <c r="J73" s="408" t="str">
        <f>IFERROR(Dateneingabe_Emissionsquellen33[[#This Row],[Menge]]*Dateneingabe_Emissionsquellen33[[#This Row],[Emissionsfaktor '[in t CO2e/Einheit']]]*VLOOKUP(Dateneingabe_Emissionsquellen33[[#This Row],[Datenqulität
(Dropdown)]], Datenqualität[], 2,FALSE),"")</f>
        <v/>
      </c>
    </row>
    <row r="74" spans="1:10" ht="14.1" customHeight="1">
      <c r="A74" s="16"/>
      <c r="B74" s="16"/>
      <c r="C74" s="16"/>
      <c r="D74" s="363"/>
      <c r="E74" s="181" t="str">
        <f>IFERROR(VLOOKUP(Dateneingabe_Emissionsquellen33[[#This Row],[Emissionsquelle
(Dropdown)]],Emissionsfaktoren!$B:$G,2,FALSE),"")</f>
        <v/>
      </c>
      <c r="F74" s="26"/>
      <c r="G74" s="16"/>
      <c r="H74" s="16"/>
      <c r="I74" s="415" t="str">
        <f>IFERROR(VLOOKUP(Dateneingabe_Emissionsquellen33[[#This Row],[Emissionsquelle
(Dropdown)]],Emissionsfaktoren!$B:$G,5,FALSE),"")</f>
        <v/>
      </c>
      <c r="J74" s="408" t="str">
        <f>IFERROR(Dateneingabe_Emissionsquellen33[[#This Row],[Menge]]*Dateneingabe_Emissionsquellen33[[#This Row],[Emissionsfaktor '[in t CO2e/Einheit']]]*VLOOKUP(Dateneingabe_Emissionsquellen33[[#This Row],[Datenqulität
(Dropdown)]], Datenqualität[], 2,FALSE),"")</f>
        <v/>
      </c>
    </row>
    <row r="75" spans="1:10" ht="14.1" customHeight="1">
      <c r="A75" s="16"/>
      <c r="B75" s="16"/>
      <c r="C75" s="16"/>
      <c r="D75" s="363"/>
      <c r="E75" s="181" t="str">
        <f>IFERROR(VLOOKUP(Dateneingabe_Emissionsquellen33[[#This Row],[Emissionsquelle
(Dropdown)]],Emissionsfaktoren!$B:$G,2,FALSE),"")</f>
        <v/>
      </c>
      <c r="F75" s="26"/>
      <c r="G75" s="16"/>
      <c r="H75" s="16"/>
      <c r="I75" s="415" t="str">
        <f>IFERROR(VLOOKUP(Dateneingabe_Emissionsquellen33[[#This Row],[Emissionsquelle
(Dropdown)]],Emissionsfaktoren!$B:$G,5,FALSE),"")</f>
        <v/>
      </c>
      <c r="J75" s="408" t="str">
        <f>IFERROR(Dateneingabe_Emissionsquellen33[[#This Row],[Menge]]*Dateneingabe_Emissionsquellen33[[#This Row],[Emissionsfaktor '[in t CO2e/Einheit']]]*VLOOKUP(Dateneingabe_Emissionsquellen33[[#This Row],[Datenqulität
(Dropdown)]], Datenqualität[], 2,FALSE),"")</f>
        <v/>
      </c>
    </row>
    <row r="76" spans="1:10" ht="14.1" customHeight="1">
      <c r="A76" s="16"/>
      <c r="B76" s="16"/>
      <c r="C76" s="16"/>
      <c r="D76" s="363"/>
      <c r="E76" s="181" t="str">
        <f>IFERROR(VLOOKUP(Dateneingabe_Emissionsquellen33[[#This Row],[Emissionsquelle
(Dropdown)]],Emissionsfaktoren!$B:$G,2,FALSE),"")</f>
        <v/>
      </c>
      <c r="F76" s="26"/>
      <c r="G76" s="16"/>
      <c r="H76" s="16"/>
      <c r="I76" s="415" t="str">
        <f>IFERROR(VLOOKUP(Dateneingabe_Emissionsquellen33[[#This Row],[Emissionsquelle
(Dropdown)]],Emissionsfaktoren!$B:$G,5,FALSE),"")</f>
        <v/>
      </c>
      <c r="J76" s="408" t="str">
        <f>IFERROR(Dateneingabe_Emissionsquellen33[[#This Row],[Menge]]*Dateneingabe_Emissionsquellen33[[#This Row],[Emissionsfaktor '[in t CO2e/Einheit']]]*VLOOKUP(Dateneingabe_Emissionsquellen33[[#This Row],[Datenqulität
(Dropdown)]], Datenqualität[], 2,FALSE),"")</f>
        <v/>
      </c>
    </row>
    <row r="77" spans="1:10" ht="14.1" customHeight="1">
      <c r="A77" s="16"/>
      <c r="B77" s="16"/>
      <c r="C77" s="16"/>
      <c r="D77" s="363"/>
      <c r="E77" s="181" t="str">
        <f>IFERROR(VLOOKUP(Dateneingabe_Emissionsquellen33[[#This Row],[Emissionsquelle
(Dropdown)]],Emissionsfaktoren!$B:$G,2,FALSE),"")</f>
        <v/>
      </c>
      <c r="F77" s="26"/>
      <c r="G77" s="16"/>
      <c r="H77" s="16"/>
      <c r="I77" s="415" t="str">
        <f>IFERROR(VLOOKUP(Dateneingabe_Emissionsquellen33[[#This Row],[Emissionsquelle
(Dropdown)]],Emissionsfaktoren!$B:$G,5,FALSE),"")</f>
        <v/>
      </c>
      <c r="J77" s="408" t="str">
        <f>IFERROR(Dateneingabe_Emissionsquellen33[[#This Row],[Menge]]*Dateneingabe_Emissionsquellen33[[#This Row],[Emissionsfaktor '[in t CO2e/Einheit']]]*VLOOKUP(Dateneingabe_Emissionsquellen33[[#This Row],[Datenqulität
(Dropdown)]], Datenqualität[], 2,FALSE),"")</f>
        <v/>
      </c>
    </row>
    <row r="78" spans="1:10" ht="14.1" customHeight="1">
      <c r="A78" s="16"/>
      <c r="B78" s="16"/>
      <c r="C78" s="16"/>
      <c r="D78" s="363"/>
      <c r="E78" s="181" t="str">
        <f>IFERROR(VLOOKUP(Dateneingabe_Emissionsquellen33[[#This Row],[Emissionsquelle
(Dropdown)]],Emissionsfaktoren!$B:$G,2,FALSE),"")</f>
        <v/>
      </c>
      <c r="F78" s="26"/>
      <c r="G78" s="16"/>
      <c r="H78" s="16"/>
      <c r="I78" s="415" t="str">
        <f>IFERROR(VLOOKUP(Dateneingabe_Emissionsquellen33[[#This Row],[Emissionsquelle
(Dropdown)]],Emissionsfaktoren!$B:$G,5,FALSE),"")</f>
        <v/>
      </c>
      <c r="J78" s="408" t="str">
        <f>IFERROR(Dateneingabe_Emissionsquellen33[[#This Row],[Menge]]*Dateneingabe_Emissionsquellen33[[#This Row],[Emissionsfaktor '[in t CO2e/Einheit']]]*VLOOKUP(Dateneingabe_Emissionsquellen33[[#This Row],[Datenqulität
(Dropdown)]], Datenqualität[], 2,FALSE),"")</f>
        <v/>
      </c>
    </row>
    <row r="79" spans="1:10" ht="14.1" customHeight="1">
      <c r="A79" s="16"/>
      <c r="B79" s="16"/>
      <c r="C79" s="16"/>
      <c r="D79" s="363"/>
      <c r="E79" s="181" t="str">
        <f>IFERROR(VLOOKUP(Dateneingabe_Emissionsquellen33[[#This Row],[Emissionsquelle
(Dropdown)]],Emissionsfaktoren!$B:$G,2,FALSE),"")</f>
        <v/>
      </c>
      <c r="F79" s="26"/>
      <c r="G79" s="16"/>
      <c r="H79" s="16"/>
      <c r="I79" s="415" t="str">
        <f>IFERROR(VLOOKUP(Dateneingabe_Emissionsquellen33[[#This Row],[Emissionsquelle
(Dropdown)]],Emissionsfaktoren!$B:$G,5,FALSE),"")</f>
        <v/>
      </c>
      <c r="J79" s="408" t="str">
        <f>IFERROR(Dateneingabe_Emissionsquellen33[[#This Row],[Menge]]*Dateneingabe_Emissionsquellen33[[#This Row],[Emissionsfaktor '[in t CO2e/Einheit']]]*VLOOKUP(Dateneingabe_Emissionsquellen33[[#This Row],[Datenqulität
(Dropdown)]], Datenqualität[], 2,FALSE),"")</f>
        <v/>
      </c>
    </row>
    <row r="80" spans="1:10" ht="14.1" customHeight="1">
      <c r="A80" s="16"/>
      <c r="B80" s="16"/>
      <c r="C80" s="16"/>
      <c r="D80" s="363"/>
      <c r="E80" s="181" t="str">
        <f>IFERROR(VLOOKUP(Dateneingabe_Emissionsquellen33[[#This Row],[Emissionsquelle
(Dropdown)]],Emissionsfaktoren!$B:$G,2,FALSE),"")</f>
        <v/>
      </c>
      <c r="F80" s="26"/>
      <c r="G80" s="16"/>
      <c r="H80" s="16"/>
      <c r="I80" s="415" t="str">
        <f>IFERROR(VLOOKUP(Dateneingabe_Emissionsquellen33[[#This Row],[Emissionsquelle
(Dropdown)]],Emissionsfaktoren!$B:$G,5,FALSE),"")</f>
        <v/>
      </c>
      <c r="J80" s="408" t="str">
        <f>IFERROR(Dateneingabe_Emissionsquellen33[[#This Row],[Menge]]*Dateneingabe_Emissionsquellen33[[#This Row],[Emissionsfaktor '[in t CO2e/Einheit']]]*VLOOKUP(Dateneingabe_Emissionsquellen33[[#This Row],[Datenqulität
(Dropdown)]], Datenqualität[], 2,FALSE),"")</f>
        <v/>
      </c>
    </row>
    <row r="81" spans="1:10" ht="14.1" customHeight="1">
      <c r="A81" s="16"/>
      <c r="B81" s="16"/>
      <c r="C81" s="16"/>
      <c r="D81" s="363"/>
      <c r="E81" s="181" t="str">
        <f>IFERROR(VLOOKUP(Dateneingabe_Emissionsquellen33[[#This Row],[Emissionsquelle
(Dropdown)]],Emissionsfaktoren!$B:$G,2,FALSE),"")</f>
        <v/>
      </c>
      <c r="F81" s="26"/>
      <c r="G81" s="16"/>
      <c r="H81" s="16"/>
      <c r="I81" s="415" t="str">
        <f>IFERROR(VLOOKUP(Dateneingabe_Emissionsquellen33[[#This Row],[Emissionsquelle
(Dropdown)]],Emissionsfaktoren!$B:$G,5,FALSE),"")</f>
        <v/>
      </c>
      <c r="J81" s="408" t="str">
        <f>IFERROR(Dateneingabe_Emissionsquellen33[[#This Row],[Menge]]*Dateneingabe_Emissionsquellen33[[#This Row],[Emissionsfaktor '[in t CO2e/Einheit']]]*VLOOKUP(Dateneingabe_Emissionsquellen33[[#This Row],[Datenqulität
(Dropdown)]], Datenqualität[], 2,FALSE),"")</f>
        <v/>
      </c>
    </row>
    <row r="82" spans="1:10" ht="14.1" customHeight="1">
      <c r="A82" s="16"/>
      <c r="B82" s="16"/>
      <c r="C82" s="16"/>
      <c r="D82" s="363"/>
      <c r="E82" s="181" t="str">
        <f>IFERROR(VLOOKUP(Dateneingabe_Emissionsquellen33[[#This Row],[Emissionsquelle
(Dropdown)]],Emissionsfaktoren!$B:$G,2,FALSE),"")</f>
        <v/>
      </c>
      <c r="F82" s="26"/>
      <c r="G82" s="16"/>
      <c r="H82" s="16"/>
      <c r="I82" s="415" t="str">
        <f>IFERROR(VLOOKUP(Dateneingabe_Emissionsquellen33[[#This Row],[Emissionsquelle
(Dropdown)]],Emissionsfaktoren!$B:$G,5,FALSE),"")</f>
        <v/>
      </c>
      <c r="J82" s="408" t="str">
        <f>IFERROR(Dateneingabe_Emissionsquellen33[[#This Row],[Menge]]*Dateneingabe_Emissionsquellen33[[#This Row],[Emissionsfaktor '[in t CO2e/Einheit']]]*VLOOKUP(Dateneingabe_Emissionsquellen33[[#This Row],[Datenqulität
(Dropdown)]], Datenqualität[], 2,FALSE),"")</f>
        <v/>
      </c>
    </row>
    <row r="83" spans="1:10" ht="14.1" customHeight="1">
      <c r="A83" s="16"/>
      <c r="B83" s="16"/>
      <c r="C83" s="16"/>
      <c r="D83" s="363"/>
      <c r="E83" s="181" t="str">
        <f>IFERROR(VLOOKUP(Dateneingabe_Emissionsquellen33[[#This Row],[Emissionsquelle
(Dropdown)]],Emissionsfaktoren!$B:$G,2,FALSE),"")</f>
        <v/>
      </c>
      <c r="F83" s="26"/>
      <c r="G83" s="16"/>
      <c r="H83" s="16"/>
      <c r="I83" s="415" t="str">
        <f>IFERROR(VLOOKUP(Dateneingabe_Emissionsquellen33[[#This Row],[Emissionsquelle
(Dropdown)]],Emissionsfaktoren!$B:$G,5,FALSE),"")</f>
        <v/>
      </c>
      <c r="J83" s="408" t="str">
        <f>IFERROR(Dateneingabe_Emissionsquellen33[[#This Row],[Menge]]*Dateneingabe_Emissionsquellen33[[#This Row],[Emissionsfaktor '[in t CO2e/Einheit']]]*VLOOKUP(Dateneingabe_Emissionsquellen33[[#This Row],[Datenqulität
(Dropdown)]], Datenqualität[], 2,FALSE),"")</f>
        <v/>
      </c>
    </row>
    <row r="84" spans="1:10" ht="14.1" customHeight="1">
      <c r="A84" s="16"/>
      <c r="B84" s="16"/>
      <c r="C84" s="16"/>
      <c r="D84" s="363"/>
      <c r="E84" s="181" t="str">
        <f>IFERROR(VLOOKUP(Dateneingabe_Emissionsquellen33[[#This Row],[Emissionsquelle
(Dropdown)]],Emissionsfaktoren!$B:$G,2,FALSE),"")</f>
        <v/>
      </c>
      <c r="F84" s="26"/>
      <c r="G84" s="16"/>
      <c r="H84" s="16"/>
      <c r="I84" s="415" t="str">
        <f>IFERROR(VLOOKUP(Dateneingabe_Emissionsquellen33[[#This Row],[Emissionsquelle
(Dropdown)]],Emissionsfaktoren!$B:$G,5,FALSE),"")</f>
        <v/>
      </c>
      <c r="J84" s="408" t="str">
        <f>IFERROR(Dateneingabe_Emissionsquellen33[[#This Row],[Menge]]*Dateneingabe_Emissionsquellen33[[#This Row],[Emissionsfaktor '[in t CO2e/Einheit']]]*VLOOKUP(Dateneingabe_Emissionsquellen33[[#This Row],[Datenqulität
(Dropdown)]], Datenqualität[], 2,FALSE),"")</f>
        <v/>
      </c>
    </row>
    <row r="85" spans="1:10" ht="14.1" customHeight="1">
      <c r="A85" s="16"/>
      <c r="B85" s="16"/>
      <c r="C85" s="16"/>
      <c r="D85" s="363"/>
      <c r="E85" s="181" t="str">
        <f>IFERROR(VLOOKUP(Dateneingabe_Emissionsquellen33[[#This Row],[Emissionsquelle
(Dropdown)]],Emissionsfaktoren!$B:$G,2,FALSE),"")</f>
        <v/>
      </c>
      <c r="F85" s="26"/>
      <c r="G85" s="16"/>
      <c r="H85" s="16"/>
      <c r="I85" s="415" t="str">
        <f>IFERROR(VLOOKUP(Dateneingabe_Emissionsquellen33[[#This Row],[Emissionsquelle
(Dropdown)]],Emissionsfaktoren!$B:$G,5,FALSE),"")</f>
        <v/>
      </c>
      <c r="J85" s="408" t="str">
        <f>IFERROR(Dateneingabe_Emissionsquellen33[[#This Row],[Menge]]*Dateneingabe_Emissionsquellen33[[#This Row],[Emissionsfaktor '[in t CO2e/Einheit']]]*VLOOKUP(Dateneingabe_Emissionsquellen33[[#This Row],[Datenqulität
(Dropdown)]], Datenqualität[], 2,FALSE),"")</f>
        <v/>
      </c>
    </row>
    <row r="86" spans="1:10" ht="14.1" customHeight="1">
      <c r="A86" s="16"/>
      <c r="B86" s="16"/>
      <c r="C86" s="16"/>
      <c r="D86" s="363"/>
      <c r="E86" s="181" t="str">
        <f>IFERROR(VLOOKUP(Dateneingabe_Emissionsquellen33[[#This Row],[Emissionsquelle
(Dropdown)]],Emissionsfaktoren!$B:$G,2,FALSE),"")</f>
        <v/>
      </c>
      <c r="F86" s="26"/>
      <c r="G86" s="16"/>
      <c r="H86" s="16"/>
      <c r="I86" s="415" t="str">
        <f>IFERROR(VLOOKUP(Dateneingabe_Emissionsquellen33[[#This Row],[Emissionsquelle
(Dropdown)]],Emissionsfaktoren!$B:$G,5,FALSE),"")</f>
        <v/>
      </c>
      <c r="J86" s="408" t="str">
        <f>IFERROR(Dateneingabe_Emissionsquellen33[[#This Row],[Menge]]*Dateneingabe_Emissionsquellen33[[#This Row],[Emissionsfaktor '[in t CO2e/Einheit']]]*VLOOKUP(Dateneingabe_Emissionsquellen33[[#This Row],[Datenqulität
(Dropdown)]], Datenqualität[], 2,FALSE),"")</f>
        <v/>
      </c>
    </row>
    <row r="87" spans="1:10" ht="14.1" customHeight="1">
      <c r="A87" s="16"/>
      <c r="B87" s="16"/>
      <c r="C87" s="16"/>
      <c r="D87" s="363"/>
      <c r="E87" s="181" t="str">
        <f>IFERROR(VLOOKUP(Dateneingabe_Emissionsquellen33[[#This Row],[Emissionsquelle
(Dropdown)]],Emissionsfaktoren!$B:$G,2,FALSE),"")</f>
        <v/>
      </c>
      <c r="F87" s="26"/>
      <c r="G87" s="16"/>
      <c r="H87" s="16"/>
      <c r="I87" s="415" t="str">
        <f>IFERROR(VLOOKUP(Dateneingabe_Emissionsquellen33[[#This Row],[Emissionsquelle
(Dropdown)]],Emissionsfaktoren!$B:$G,5,FALSE),"")</f>
        <v/>
      </c>
      <c r="J87" s="408" t="str">
        <f>IFERROR(Dateneingabe_Emissionsquellen33[[#This Row],[Menge]]*Dateneingabe_Emissionsquellen33[[#This Row],[Emissionsfaktor '[in t CO2e/Einheit']]]*VLOOKUP(Dateneingabe_Emissionsquellen33[[#This Row],[Datenqulität
(Dropdown)]], Datenqualität[], 2,FALSE),"")</f>
        <v/>
      </c>
    </row>
    <row r="88" spans="1:10" ht="14.1" customHeight="1">
      <c r="A88" s="16"/>
      <c r="B88" s="16"/>
      <c r="C88" s="16"/>
      <c r="D88" s="363"/>
      <c r="E88" s="181" t="str">
        <f>IFERROR(VLOOKUP(Dateneingabe_Emissionsquellen33[[#This Row],[Emissionsquelle
(Dropdown)]],Emissionsfaktoren!$B:$G,2,FALSE),"")</f>
        <v/>
      </c>
      <c r="F88" s="26"/>
      <c r="G88" s="16"/>
      <c r="H88" s="16"/>
      <c r="I88" s="415" t="str">
        <f>IFERROR(VLOOKUP(Dateneingabe_Emissionsquellen33[[#This Row],[Emissionsquelle
(Dropdown)]],Emissionsfaktoren!$B:$G,5,FALSE),"")</f>
        <v/>
      </c>
      <c r="J88" s="408" t="str">
        <f>IFERROR(Dateneingabe_Emissionsquellen33[[#This Row],[Menge]]*Dateneingabe_Emissionsquellen33[[#This Row],[Emissionsfaktor '[in t CO2e/Einheit']]]*VLOOKUP(Dateneingabe_Emissionsquellen33[[#This Row],[Datenqulität
(Dropdown)]], Datenqualität[], 2,FALSE),"")</f>
        <v/>
      </c>
    </row>
    <row r="89" spans="1:10" ht="14.1" customHeight="1">
      <c r="A89" s="16"/>
      <c r="B89" s="16"/>
      <c r="C89" s="16"/>
      <c r="D89" s="363"/>
      <c r="E89" s="181" t="str">
        <f>IFERROR(VLOOKUP(Dateneingabe_Emissionsquellen33[[#This Row],[Emissionsquelle
(Dropdown)]],Emissionsfaktoren!$B:$G,2,FALSE),"")</f>
        <v/>
      </c>
      <c r="F89" s="26"/>
      <c r="G89" s="16"/>
      <c r="H89" s="16"/>
      <c r="I89" s="415" t="str">
        <f>IFERROR(VLOOKUP(Dateneingabe_Emissionsquellen33[[#This Row],[Emissionsquelle
(Dropdown)]],Emissionsfaktoren!$B:$G,5,FALSE),"")</f>
        <v/>
      </c>
      <c r="J89" s="408" t="str">
        <f>IFERROR(Dateneingabe_Emissionsquellen33[[#This Row],[Menge]]*Dateneingabe_Emissionsquellen33[[#This Row],[Emissionsfaktor '[in t CO2e/Einheit']]]*VLOOKUP(Dateneingabe_Emissionsquellen33[[#This Row],[Datenqulität
(Dropdown)]], Datenqualität[], 2,FALSE),"")</f>
        <v/>
      </c>
    </row>
    <row r="90" spans="1:10" ht="14.1" customHeight="1">
      <c r="A90" s="16"/>
      <c r="B90" s="16"/>
      <c r="C90" s="16"/>
      <c r="D90" s="363"/>
      <c r="E90" s="181" t="str">
        <f>IFERROR(VLOOKUP(Dateneingabe_Emissionsquellen33[[#This Row],[Emissionsquelle
(Dropdown)]],Emissionsfaktoren!$B:$G,2,FALSE),"")</f>
        <v/>
      </c>
      <c r="F90" s="26"/>
      <c r="G90" s="16"/>
      <c r="H90" s="16"/>
      <c r="I90" s="415" t="str">
        <f>IFERROR(VLOOKUP(Dateneingabe_Emissionsquellen33[[#This Row],[Emissionsquelle
(Dropdown)]],Emissionsfaktoren!$B:$G,5,FALSE),"")</f>
        <v/>
      </c>
      <c r="J90" s="408" t="str">
        <f>IFERROR(Dateneingabe_Emissionsquellen33[[#This Row],[Menge]]*Dateneingabe_Emissionsquellen33[[#This Row],[Emissionsfaktor '[in t CO2e/Einheit']]]*VLOOKUP(Dateneingabe_Emissionsquellen33[[#This Row],[Datenqulität
(Dropdown)]], Datenqualität[], 2,FALSE),"")</f>
        <v/>
      </c>
    </row>
    <row r="91" spans="1:10" ht="14.1" customHeight="1">
      <c r="A91" s="16"/>
      <c r="B91" s="16"/>
      <c r="C91" s="16"/>
      <c r="D91" s="363"/>
      <c r="E91" s="181" t="str">
        <f>IFERROR(VLOOKUP(Dateneingabe_Emissionsquellen33[[#This Row],[Emissionsquelle
(Dropdown)]],Emissionsfaktoren!$B:$G,2,FALSE),"")</f>
        <v/>
      </c>
      <c r="F91" s="26"/>
      <c r="G91" s="16"/>
      <c r="H91" s="16"/>
      <c r="I91" s="415" t="str">
        <f>IFERROR(VLOOKUP(Dateneingabe_Emissionsquellen33[[#This Row],[Emissionsquelle
(Dropdown)]],Emissionsfaktoren!$B:$G,5,FALSE),"")</f>
        <v/>
      </c>
      <c r="J91" s="408" t="str">
        <f>IFERROR(Dateneingabe_Emissionsquellen33[[#This Row],[Menge]]*Dateneingabe_Emissionsquellen33[[#This Row],[Emissionsfaktor '[in t CO2e/Einheit']]]*VLOOKUP(Dateneingabe_Emissionsquellen33[[#This Row],[Datenqulität
(Dropdown)]], Datenqualität[], 2,FALSE),"")</f>
        <v/>
      </c>
    </row>
    <row r="92" spans="1:10" ht="14.1" customHeight="1">
      <c r="A92" s="16"/>
      <c r="B92" s="16"/>
      <c r="C92" s="16"/>
      <c r="D92" s="363"/>
      <c r="E92" s="181" t="str">
        <f>IFERROR(VLOOKUP(Dateneingabe_Emissionsquellen33[[#This Row],[Emissionsquelle
(Dropdown)]],Emissionsfaktoren!$B:$G,2,FALSE),"")</f>
        <v/>
      </c>
      <c r="F92" s="26"/>
      <c r="G92" s="16"/>
      <c r="H92" s="16"/>
      <c r="I92" s="415" t="str">
        <f>IFERROR(VLOOKUP(Dateneingabe_Emissionsquellen33[[#This Row],[Emissionsquelle
(Dropdown)]],Emissionsfaktoren!$B:$G,5,FALSE),"")</f>
        <v/>
      </c>
      <c r="J92" s="408" t="str">
        <f>IFERROR(Dateneingabe_Emissionsquellen33[[#This Row],[Menge]]*Dateneingabe_Emissionsquellen33[[#This Row],[Emissionsfaktor '[in t CO2e/Einheit']]]*VLOOKUP(Dateneingabe_Emissionsquellen33[[#This Row],[Datenqulität
(Dropdown)]], Datenqualität[], 2,FALSE),"")</f>
        <v/>
      </c>
    </row>
    <row r="93" spans="1:10" ht="14.1" customHeight="1">
      <c r="A93" s="16"/>
      <c r="B93" s="16"/>
      <c r="C93" s="16"/>
      <c r="D93" s="363"/>
      <c r="E93" s="181" t="str">
        <f>IFERROR(VLOOKUP(Dateneingabe_Emissionsquellen33[[#This Row],[Emissionsquelle
(Dropdown)]],Emissionsfaktoren!$B:$G,2,FALSE),"")</f>
        <v/>
      </c>
      <c r="F93" s="26"/>
      <c r="G93" s="16"/>
      <c r="H93" s="16"/>
      <c r="I93" s="415" t="str">
        <f>IFERROR(VLOOKUP(Dateneingabe_Emissionsquellen33[[#This Row],[Emissionsquelle
(Dropdown)]],Emissionsfaktoren!$B:$G,5,FALSE),"")</f>
        <v/>
      </c>
      <c r="J93" s="408" t="str">
        <f>IFERROR(Dateneingabe_Emissionsquellen33[[#This Row],[Menge]]*Dateneingabe_Emissionsquellen33[[#This Row],[Emissionsfaktor '[in t CO2e/Einheit']]]*VLOOKUP(Dateneingabe_Emissionsquellen33[[#This Row],[Datenqulität
(Dropdown)]], Datenqualität[], 2,FALSE),"")</f>
        <v/>
      </c>
    </row>
    <row r="94" spans="1:10" ht="14.1" customHeight="1">
      <c r="A94" s="16"/>
      <c r="B94" s="16"/>
      <c r="C94" s="16"/>
      <c r="D94" s="363"/>
      <c r="E94" s="181" t="str">
        <f>IFERROR(VLOOKUP(Dateneingabe_Emissionsquellen33[[#This Row],[Emissionsquelle
(Dropdown)]],Emissionsfaktoren!$B:$G,2,FALSE),"")</f>
        <v/>
      </c>
      <c r="F94" s="26"/>
      <c r="G94" s="16"/>
      <c r="H94" s="16"/>
      <c r="I94" s="415" t="str">
        <f>IFERROR(VLOOKUP(Dateneingabe_Emissionsquellen33[[#This Row],[Emissionsquelle
(Dropdown)]],Emissionsfaktoren!$B:$G,5,FALSE),"")</f>
        <v/>
      </c>
      <c r="J94" s="408" t="str">
        <f>IFERROR(Dateneingabe_Emissionsquellen33[[#This Row],[Menge]]*Dateneingabe_Emissionsquellen33[[#This Row],[Emissionsfaktor '[in t CO2e/Einheit']]]*VLOOKUP(Dateneingabe_Emissionsquellen33[[#This Row],[Datenqulität
(Dropdown)]], Datenqualität[], 2,FALSE),"")</f>
        <v/>
      </c>
    </row>
    <row r="95" spans="1:10" ht="14.1" customHeight="1">
      <c r="A95" s="16"/>
      <c r="B95" s="16"/>
      <c r="C95" s="16"/>
      <c r="D95" s="363"/>
      <c r="E95" s="181" t="str">
        <f>IFERROR(VLOOKUP(Dateneingabe_Emissionsquellen33[[#This Row],[Emissionsquelle
(Dropdown)]],Emissionsfaktoren!$B:$G,2,FALSE),"")</f>
        <v/>
      </c>
      <c r="F95" s="26"/>
      <c r="G95" s="16"/>
      <c r="H95" s="16"/>
      <c r="I95" s="415" t="str">
        <f>IFERROR(VLOOKUP(Dateneingabe_Emissionsquellen33[[#This Row],[Emissionsquelle
(Dropdown)]],Emissionsfaktoren!$B:$G,5,FALSE),"")</f>
        <v/>
      </c>
      <c r="J95" s="408" t="str">
        <f>IFERROR(Dateneingabe_Emissionsquellen33[[#This Row],[Menge]]*Dateneingabe_Emissionsquellen33[[#This Row],[Emissionsfaktor '[in t CO2e/Einheit']]]*VLOOKUP(Dateneingabe_Emissionsquellen33[[#This Row],[Datenqulität
(Dropdown)]], Datenqualität[], 2,FALSE),"")</f>
        <v/>
      </c>
    </row>
    <row r="96" spans="1:10" ht="14.1" customHeight="1">
      <c r="A96" s="16"/>
      <c r="B96" s="16"/>
      <c r="C96" s="16"/>
      <c r="D96" s="363"/>
      <c r="E96" s="181" t="str">
        <f>IFERROR(VLOOKUP(Dateneingabe_Emissionsquellen33[[#This Row],[Emissionsquelle
(Dropdown)]],Emissionsfaktoren!$B:$G,2,FALSE),"")</f>
        <v/>
      </c>
      <c r="F96" s="26"/>
      <c r="G96" s="16"/>
      <c r="H96" s="16"/>
      <c r="I96" s="415" t="str">
        <f>IFERROR(VLOOKUP(Dateneingabe_Emissionsquellen33[[#This Row],[Emissionsquelle
(Dropdown)]],Emissionsfaktoren!$B:$G,5,FALSE),"")</f>
        <v/>
      </c>
      <c r="J96" s="408" t="str">
        <f>IFERROR(Dateneingabe_Emissionsquellen33[[#This Row],[Menge]]*Dateneingabe_Emissionsquellen33[[#This Row],[Emissionsfaktor '[in t CO2e/Einheit']]]*VLOOKUP(Dateneingabe_Emissionsquellen33[[#This Row],[Datenqulität
(Dropdown)]], Datenqualität[], 2,FALSE),"")</f>
        <v/>
      </c>
    </row>
    <row r="97" spans="1:10" ht="14.1" customHeight="1">
      <c r="A97" s="16"/>
      <c r="B97" s="16"/>
      <c r="C97" s="16"/>
      <c r="D97" s="363"/>
      <c r="E97" s="181" t="str">
        <f>IFERROR(VLOOKUP(Dateneingabe_Emissionsquellen33[[#This Row],[Emissionsquelle
(Dropdown)]],Emissionsfaktoren!$B:$G,2,FALSE),"")</f>
        <v/>
      </c>
      <c r="F97" s="26"/>
      <c r="G97" s="16"/>
      <c r="H97" s="16"/>
      <c r="I97" s="415" t="str">
        <f>IFERROR(VLOOKUP(Dateneingabe_Emissionsquellen33[[#This Row],[Emissionsquelle
(Dropdown)]],Emissionsfaktoren!$B:$G,5,FALSE),"")</f>
        <v/>
      </c>
      <c r="J97" s="408" t="str">
        <f>IFERROR(Dateneingabe_Emissionsquellen33[[#This Row],[Menge]]*Dateneingabe_Emissionsquellen33[[#This Row],[Emissionsfaktor '[in t CO2e/Einheit']]]*VLOOKUP(Dateneingabe_Emissionsquellen33[[#This Row],[Datenqulität
(Dropdown)]], Datenqualität[], 2,FALSE),"")</f>
        <v/>
      </c>
    </row>
    <row r="98" spans="1:10" ht="14.1" customHeight="1">
      <c r="A98" s="16"/>
      <c r="B98" s="16"/>
      <c r="C98" s="16"/>
      <c r="D98" s="363"/>
      <c r="E98" s="181" t="str">
        <f>IFERROR(VLOOKUP(Dateneingabe_Emissionsquellen33[[#This Row],[Emissionsquelle
(Dropdown)]],Emissionsfaktoren!$B:$G,2,FALSE),"")</f>
        <v/>
      </c>
      <c r="F98" s="26"/>
      <c r="G98" s="16"/>
      <c r="H98" s="16"/>
      <c r="I98" s="415" t="str">
        <f>IFERROR(VLOOKUP(Dateneingabe_Emissionsquellen33[[#This Row],[Emissionsquelle
(Dropdown)]],Emissionsfaktoren!$B:$G,5,FALSE),"")</f>
        <v/>
      </c>
      <c r="J98" s="408" t="str">
        <f>IFERROR(Dateneingabe_Emissionsquellen33[[#This Row],[Menge]]*Dateneingabe_Emissionsquellen33[[#This Row],[Emissionsfaktor '[in t CO2e/Einheit']]]*VLOOKUP(Dateneingabe_Emissionsquellen33[[#This Row],[Datenqulität
(Dropdown)]], Datenqualität[], 2,FALSE),"")</f>
        <v/>
      </c>
    </row>
    <row r="99" spans="1:10">
      <c r="A99" s="16"/>
      <c r="B99" s="16"/>
      <c r="C99" s="16"/>
      <c r="D99" s="363"/>
      <c r="E99" s="181" t="str">
        <f>IFERROR(VLOOKUP(Dateneingabe_Emissionsquellen33[[#This Row],[Emissionsquelle
(Dropdown)]],Emissionsfaktoren!$B:$G,2,FALSE),"")</f>
        <v/>
      </c>
      <c r="F99" s="26"/>
      <c r="G99" s="16"/>
      <c r="H99" s="16"/>
      <c r="I99" s="415" t="str">
        <f>IFERROR(VLOOKUP(Dateneingabe_Emissionsquellen33[[#This Row],[Emissionsquelle
(Dropdown)]],Emissionsfaktoren!$B:$G,5,FALSE),"")</f>
        <v/>
      </c>
      <c r="J99" s="408" t="str">
        <f>IFERROR(Dateneingabe_Emissionsquellen33[[#This Row],[Menge]]*Dateneingabe_Emissionsquellen33[[#This Row],[Emissionsfaktor '[in t CO2e/Einheit']]]*VLOOKUP(Dateneingabe_Emissionsquellen33[[#This Row],[Datenqulität
(Dropdown)]], Datenqualität[], 2,FALSE),"")</f>
        <v/>
      </c>
    </row>
    <row r="100" spans="1:10">
      <c r="A100" s="16"/>
      <c r="B100" s="16"/>
      <c r="C100" s="16"/>
      <c r="D100" s="363"/>
      <c r="E100" s="181" t="str">
        <f>IFERROR(VLOOKUP(Dateneingabe_Emissionsquellen33[[#This Row],[Emissionsquelle
(Dropdown)]],Emissionsfaktoren!$B:$G,2,FALSE),"")</f>
        <v/>
      </c>
      <c r="F100" s="26"/>
      <c r="G100" s="16"/>
      <c r="H100" s="16"/>
      <c r="I100" s="415" t="str">
        <f>IFERROR(VLOOKUP(Dateneingabe_Emissionsquellen33[[#This Row],[Emissionsquelle
(Dropdown)]],Emissionsfaktoren!$B:$G,5,FALSE),"")</f>
        <v/>
      </c>
      <c r="J100" s="408" t="str">
        <f>IFERROR(Dateneingabe_Emissionsquellen33[[#This Row],[Menge]]*Dateneingabe_Emissionsquellen33[[#This Row],[Emissionsfaktor '[in t CO2e/Einheit']]]*VLOOKUP(Dateneingabe_Emissionsquellen33[[#This Row],[Datenqulität
(Dropdown)]], Datenqualität[], 2,FALSE),"")</f>
        <v/>
      </c>
    </row>
    <row r="101" spans="1:10">
      <c r="A101" s="16"/>
      <c r="B101" s="16"/>
      <c r="C101" s="16"/>
      <c r="D101" s="363"/>
      <c r="E101" s="181" t="str">
        <f>IFERROR(VLOOKUP(Dateneingabe_Emissionsquellen33[[#This Row],[Emissionsquelle
(Dropdown)]],Emissionsfaktoren!$B:$G,2,FALSE),"")</f>
        <v/>
      </c>
      <c r="F101" s="26"/>
      <c r="G101" s="16"/>
      <c r="H101" s="16"/>
      <c r="I101" s="415" t="str">
        <f>IFERROR(VLOOKUP(Dateneingabe_Emissionsquellen33[[#This Row],[Emissionsquelle
(Dropdown)]],Emissionsfaktoren!$B:$G,5,FALSE),"")</f>
        <v/>
      </c>
      <c r="J101" s="408" t="str">
        <f>IFERROR(Dateneingabe_Emissionsquellen33[[#This Row],[Menge]]*Dateneingabe_Emissionsquellen33[[#This Row],[Emissionsfaktor '[in t CO2e/Einheit']]]*VLOOKUP(Dateneingabe_Emissionsquellen33[[#This Row],[Datenqulität
(Dropdown)]], Datenqualität[], 2,FALSE),"")</f>
        <v/>
      </c>
    </row>
    <row r="102" spans="1:10">
      <c r="A102" s="16"/>
      <c r="B102" s="16"/>
      <c r="C102" s="16"/>
      <c r="D102" s="363"/>
      <c r="E102" s="181" t="str">
        <f>IFERROR(VLOOKUP(Dateneingabe_Emissionsquellen33[[#This Row],[Emissionsquelle
(Dropdown)]],Emissionsfaktoren!$B:$G,2,FALSE),"")</f>
        <v/>
      </c>
      <c r="F102" s="26"/>
      <c r="G102" s="16"/>
      <c r="H102" s="16"/>
      <c r="I102" s="415" t="str">
        <f>IFERROR(VLOOKUP(Dateneingabe_Emissionsquellen33[[#This Row],[Emissionsquelle
(Dropdown)]],Emissionsfaktoren!$B:$G,5,FALSE),"")</f>
        <v/>
      </c>
      <c r="J102" s="408" t="str">
        <f>IFERROR(Dateneingabe_Emissionsquellen33[[#This Row],[Menge]]*Dateneingabe_Emissionsquellen33[[#This Row],[Emissionsfaktor '[in t CO2e/Einheit']]]*VLOOKUP(Dateneingabe_Emissionsquellen33[[#This Row],[Datenqulität
(Dropdown)]], Datenqualität[], 2,FALSE),"")</f>
        <v/>
      </c>
    </row>
    <row r="103" spans="1:10">
      <c r="A103" s="16"/>
      <c r="B103" s="16"/>
      <c r="C103" s="16"/>
      <c r="D103" s="363"/>
      <c r="E103" s="181" t="str">
        <f>IFERROR(VLOOKUP(Dateneingabe_Emissionsquellen33[[#This Row],[Emissionsquelle
(Dropdown)]],Emissionsfaktoren!$B:$G,2,FALSE),"")</f>
        <v/>
      </c>
      <c r="F103" s="26"/>
      <c r="G103" s="16"/>
      <c r="H103" s="16"/>
      <c r="I103" s="415" t="str">
        <f>IFERROR(VLOOKUP(Dateneingabe_Emissionsquellen33[[#This Row],[Emissionsquelle
(Dropdown)]],Emissionsfaktoren!$B:$G,5,FALSE),"")</f>
        <v/>
      </c>
      <c r="J103" s="408" t="str">
        <f>IFERROR(Dateneingabe_Emissionsquellen33[[#This Row],[Menge]]*Dateneingabe_Emissionsquellen33[[#This Row],[Emissionsfaktor '[in t CO2e/Einheit']]]*VLOOKUP(Dateneingabe_Emissionsquellen33[[#This Row],[Datenqulität
(Dropdown)]], Datenqualität[], 2,FALSE),"")</f>
        <v/>
      </c>
    </row>
    <row r="104" spans="1:10">
      <c r="A104" s="16"/>
      <c r="B104" s="16"/>
      <c r="C104" s="16"/>
      <c r="D104" s="363"/>
      <c r="E104" s="181" t="str">
        <f>IFERROR(VLOOKUP(Dateneingabe_Emissionsquellen33[[#This Row],[Emissionsquelle
(Dropdown)]],Emissionsfaktoren!$B:$G,2,FALSE),"")</f>
        <v/>
      </c>
      <c r="F104" s="26"/>
      <c r="G104" s="16"/>
      <c r="H104" s="16"/>
      <c r="I104" s="415" t="str">
        <f>IFERROR(VLOOKUP(Dateneingabe_Emissionsquellen33[[#This Row],[Emissionsquelle
(Dropdown)]],Emissionsfaktoren!$B:$G,5,FALSE),"")</f>
        <v/>
      </c>
      <c r="J104" s="408" t="str">
        <f>IFERROR(Dateneingabe_Emissionsquellen33[[#This Row],[Menge]]*Dateneingabe_Emissionsquellen33[[#This Row],[Emissionsfaktor '[in t CO2e/Einheit']]]*VLOOKUP(Dateneingabe_Emissionsquellen33[[#This Row],[Datenqulität
(Dropdown)]], Datenqualität[], 2,FALSE),"")</f>
        <v/>
      </c>
    </row>
    <row r="105" spans="1:10">
      <c r="A105" s="16"/>
      <c r="B105" s="16"/>
      <c r="C105" s="16"/>
      <c r="D105" s="363"/>
      <c r="E105" s="181" t="str">
        <f>IFERROR(VLOOKUP(Dateneingabe_Emissionsquellen33[[#This Row],[Emissionsquelle
(Dropdown)]],Emissionsfaktoren!$B:$G,2,FALSE),"")</f>
        <v/>
      </c>
      <c r="F105" s="26"/>
      <c r="G105" s="16"/>
      <c r="H105" s="16"/>
      <c r="I105" s="415" t="str">
        <f>IFERROR(VLOOKUP(Dateneingabe_Emissionsquellen33[[#This Row],[Emissionsquelle
(Dropdown)]],Emissionsfaktoren!$B:$G,5,FALSE),"")</f>
        <v/>
      </c>
      <c r="J105" s="408" t="str">
        <f>IFERROR(Dateneingabe_Emissionsquellen33[[#This Row],[Menge]]*Dateneingabe_Emissionsquellen33[[#This Row],[Emissionsfaktor '[in t CO2e/Einheit']]]*VLOOKUP(Dateneingabe_Emissionsquellen33[[#This Row],[Datenqulität
(Dropdown)]], Datenqualität[], 2,FALSE),"")</f>
        <v/>
      </c>
    </row>
    <row r="106" spans="1:10">
      <c r="A106" s="16"/>
      <c r="B106" s="16"/>
      <c r="C106" s="16"/>
      <c r="D106" s="363"/>
      <c r="E106" s="181" t="str">
        <f>IFERROR(VLOOKUP(Dateneingabe_Emissionsquellen33[[#This Row],[Emissionsquelle
(Dropdown)]],Emissionsfaktoren!$B:$G,2,FALSE),"")</f>
        <v/>
      </c>
      <c r="F106" s="26"/>
      <c r="G106" s="16"/>
      <c r="H106" s="16"/>
      <c r="I106" s="415" t="str">
        <f>IFERROR(VLOOKUP(Dateneingabe_Emissionsquellen33[[#This Row],[Emissionsquelle
(Dropdown)]],Emissionsfaktoren!$B:$G,5,FALSE),"")</f>
        <v/>
      </c>
      <c r="J106" s="408" t="str">
        <f>IFERROR(Dateneingabe_Emissionsquellen33[[#This Row],[Menge]]*Dateneingabe_Emissionsquellen33[[#This Row],[Emissionsfaktor '[in t CO2e/Einheit']]]*VLOOKUP(Dateneingabe_Emissionsquellen33[[#This Row],[Datenqulität
(Dropdown)]], Datenqualität[], 2,FALSE),"")</f>
        <v/>
      </c>
    </row>
    <row r="107" spans="1:10">
      <c r="A107" s="16"/>
      <c r="B107" s="16"/>
      <c r="C107" s="16"/>
      <c r="D107" s="363"/>
      <c r="E107" s="181" t="str">
        <f>IFERROR(VLOOKUP(Dateneingabe_Emissionsquellen33[[#This Row],[Emissionsquelle
(Dropdown)]],Emissionsfaktoren!$B:$G,2,FALSE),"")</f>
        <v/>
      </c>
      <c r="F107" s="26"/>
      <c r="G107" s="16"/>
      <c r="H107" s="16"/>
      <c r="I107" s="415" t="str">
        <f>IFERROR(VLOOKUP(Dateneingabe_Emissionsquellen33[[#This Row],[Emissionsquelle
(Dropdown)]],Emissionsfaktoren!$B:$G,5,FALSE),"")</f>
        <v/>
      </c>
      <c r="J107" s="408" t="str">
        <f>IFERROR(Dateneingabe_Emissionsquellen33[[#This Row],[Menge]]*Dateneingabe_Emissionsquellen33[[#This Row],[Emissionsfaktor '[in t CO2e/Einheit']]]*VLOOKUP(Dateneingabe_Emissionsquellen33[[#This Row],[Datenqulität
(Dropdown)]], Datenqualität[], 2,FALSE),"")</f>
        <v/>
      </c>
    </row>
    <row r="108" spans="1:10">
      <c r="A108" s="16"/>
      <c r="B108" s="16"/>
      <c r="C108" s="16"/>
      <c r="D108" s="363"/>
      <c r="E108" s="181" t="str">
        <f>IFERROR(VLOOKUP(Dateneingabe_Emissionsquellen33[[#This Row],[Emissionsquelle
(Dropdown)]],Emissionsfaktoren!$B:$G,2,FALSE),"")</f>
        <v/>
      </c>
      <c r="F108" s="26"/>
      <c r="G108" s="16"/>
      <c r="H108" s="16"/>
      <c r="I108" s="415" t="str">
        <f>IFERROR(VLOOKUP(Dateneingabe_Emissionsquellen33[[#This Row],[Emissionsquelle
(Dropdown)]],Emissionsfaktoren!$B:$G,5,FALSE),"")</f>
        <v/>
      </c>
      <c r="J108" s="408" t="str">
        <f>IFERROR(Dateneingabe_Emissionsquellen33[[#This Row],[Menge]]*Dateneingabe_Emissionsquellen33[[#This Row],[Emissionsfaktor '[in t CO2e/Einheit']]]*VLOOKUP(Dateneingabe_Emissionsquellen33[[#This Row],[Datenqulität
(Dropdown)]], Datenqualität[], 2,FALSE),"")</f>
        <v/>
      </c>
    </row>
    <row r="109" spans="1:10">
      <c r="A109" s="16"/>
      <c r="B109" s="16"/>
      <c r="C109" s="16"/>
      <c r="D109" s="363"/>
      <c r="E109" s="181" t="str">
        <f>IFERROR(VLOOKUP(Dateneingabe_Emissionsquellen33[[#This Row],[Emissionsquelle
(Dropdown)]],Emissionsfaktoren!$B:$G,2,FALSE),"")</f>
        <v/>
      </c>
      <c r="F109" s="26"/>
      <c r="G109" s="16"/>
      <c r="H109" s="16"/>
      <c r="I109" s="415" t="str">
        <f>IFERROR(VLOOKUP(Dateneingabe_Emissionsquellen33[[#This Row],[Emissionsquelle
(Dropdown)]],Emissionsfaktoren!$B:$G,5,FALSE),"")</f>
        <v/>
      </c>
      <c r="J109" s="408" t="str">
        <f>IFERROR(Dateneingabe_Emissionsquellen33[[#This Row],[Menge]]*Dateneingabe_Emissionsquellen33[[#This Row],[Emissionsfaktor '[in t CO2e/Einheit']]]*VLOOKUP(Dateneingabe_Emissionsquellen33[[#This Row],[Datenqulität
(Dropdown)]], Datenqualität[], 2,FALSE),"")</f>
        <v/>
      </c>
    </row>
    <row r="110" spans="1:10">
      <c r="A110" s="16"/>
      <c r="B110" s="16"/>
      <c r="C110" s="16"/>
      <c r="D110" s="363"/>
      <c r="E110" s="181" t="str">
        <f>IFERROR(VLOOKUP(Dateneingabe_Emissionsquellen33[[#This Row],[Emissionsquelle
(Dropdown)]],Emissionsfaktoren!$B:$G,2,FALSE),"")</f>
        <v/>
      </c>
      <c r="F110" s="26"/>
      <c r="G110" s="16"/>
      <c r="H110" s="16"/>
      <c r="I110" s="415" t="str">
        <f>IFERROR(VLOOKUP(Dateneingabe_Emissionsquellen33[[#This Row],[Emissionsquelle
(Dropdown)]],Emissionsfaktoren!$B:$G,5,FALSE),"")</f>
        <v/>
      </c>
      <c r="J110" s="408" t="str">
        <f>IFERROR(Dateneingabe_Emissionsquellen33[[#This Row],[Menge]]*Dateneingabe_Emissionsquellen33[[#This Row],[Emissionsfaktor '[in t CO2e/Einheit']]]*VLOOKUP(Dateneingabe_Emissionsquellen33[[#This Row],[Datenqulität
(Dropdown)]], Datenqualität[], 2,FALSE),"")</f>
        <v/>
      </c>
    </row>
    <row r="111" spans="1:10">
      <c r="A111" s="16"/>
      <c r="B111" s="16"/>
      <c r="C111" s="16"/>
      <c r="D111" s="363"/>
      <c r="E111" s="181" t="str">
        <f>IFERROR(VLOOKUP(Dateneingabe_Emissionsquellen33[[#This Row],[Emissionsquelle
(Dropdown)]],Emissionsfaktoren!$B:$G,2,FALSE),"")</f>
        <v/>
      </c>
      <c r="F111" s="26"/>
      <c r="G111" s="16"/>
      <c r="H111" s="16"/>
      <c r="I111" s="415" t="str">
        <f>IFERROR(VLOOKUP(Dateneingabe_Emissionsquellen33[[#This Row],[Emissionsquelle
(Dropdown)]],Emissionsfaktoren!$B:$G,5,FALSE),"")</f>
        <v/>
      </c>
      <c r="J111" s="408" t="str">
        <f>IFERROR(Dateneingabe_Emissionsquellen33[[#This Row],[Menge]]*Dateneingabe_Emissionsquellen33[[#This Row],[Emissionsfaktor '[in t CO2e/Einheit']]]*VLOOKUP(Dateneingabe_Emissionsquellen33[[#This Row],[Datenqulität
(Dropdown)]], Datenqualität[], 2,FALSE),"")</f>
        <v/>
      </c>
    </row>
    <row r="112" spans="1:10">
      <c r="A112" s="16"/>
      <c r="B112" s="16"/>
      <c r="C112" s="16"/>
      <c r="D112" s="363"/>
      <c r="E112" s="181" t="str">
        <f>IFERROR(VLOOKUP(Dateneingabe_Emissionsquellen33[[#This Row],[Emissionsquelle
(Dropdown)]],Emissionsfaktoren!$B:$G,2,FALSE),"")</f>
        <v/>
      </c>
      <c r="F112" s="26"/>
      <c r="G112" s="16"/>
      <c r="H112" s="16"/>
      <c r="I112" s="415" t="str">
        <f>IFERROR(VLOOKUP(Dateneingabe_Emissionsquellen33[[#This Row],[Emissionsquelle
(Dropdown)]],Emissionsfaktoren!$B:$G,5,FALSE),"")</f>
        <v/>
      </c>
      <c r="J112" s="408" t="str">
        <f>IFERROR(Dateneingabe_Emissionsquellen33[[#This Row],[Menge]]*Dateneingabe_Emissionsquellen33[[#This Row],[Emissionsfaktor '[in t CO2e/Einheit']]]*VLOOKUP(Dateneingabe_Emissionsquellen33[[#This Row],[Datenqulität
(Dropdown)]], Datenqualität[], 2,FALSE),"")</f>
        <v/>
      </c>
    </row>
    <row r="113" spans="1:10">
      <c r="A113" s="16"/>
      <c r="B113" s="16"/>
      <c r="C113" s="16"/>
      <c r="D113" s="363"/>
      <c r="E113" s="181" t="str">
        <f>IFERROR(VLOOKUP(Dateneingabe_Emissionsquellen33[[#This Row],[Emissionsquelle
(Dropdown)]],Emissionsfaktoren!$B:$G,2,FALSE),"")</f>
        <v/>
      </c>
      <c r="F113" s="26"/>
      <c r="G113" s="16"/>
      <c r="H113" s="16"/>
      <c r="I113" s="415" t="str">
        <f>IFERROR(VLOOKUP(Dateneingabe_Emissionsquellen33[[#This Row],[Emissionsquelle
(Dropdown)]],Emissionsfaktoren!$B:$G,5,FALSE),"")</f>
        <v/>
      </c>
      <c r="J113" s="408" t="str">
        <f>IFERROR(Dateneingabe_Emissionsquellen33[[#This Row],[Menge]]*Dateneingabe_Emissionsquellen33[[#This Row],[Emissionsfaktor '[in t CO2e/Einheit']]]*VLOOKUP(Dateneingabe_Emissionsquellen33[[#This Row],[Datenqulität
(Dropdown)]], Datenqualität[], 2,FALSE),"")</f>
        <v/>
      </c>
    </row>
    <row r="114" spans="1:10">
      <c r="A114" s="16"/>
      <c r="B114" s="16"/>
      <c r="C114" s="16"/>
      <c r="D114" s="363"/>
      <c r="E114" s="181" t="str">
        <f>IFERROR(VLOOKUP(Dateneingabe_Emissionsquellen33[[#This Row],[Emissionsquelle
(Dropdown)]],Emissionsfaktoren!$B:$G,2,FALSE),"")</f>
        <v/>
      </c>
      <c r="F114" s="26"/>
      <c r="G114" s="16"/>
      <c r="H114" s="16"/>
      <c r="I114" s="415" t="str">
        <f>IFERROR(VLOOKUP(Dateneingabe_Emissionsquellen33[[#This Row],[Emissionsquelle
(Dropdown)]],Emissionsfaktoren!$B:$G,5,FALSE),"")</f>
        <v/>
      </c>
      <c r="J114" s="408" t="str">
        <f>IFERROR(Dateneingabe_Emissionsquellen33[[#This Row],[Menge]]*Dateneingabe_Emissionsquellen33[[#This Row],[Emissionsfaktor '[in t CO2e/Einheit']]]*VLOOKUP(Dateneingabe_Emissionsquellen33[[#This Row],[Datenqulität
(Dropdown)]], Datenqualität[], 2,FALSE),"")</f>
        <v/>
      </c>
    </row>
    <row r="115" spans="1:10">
      <c r="A115" s="16"/>
      <c r="B115" s="16"/>
      <c r="C115" s="16"/>
      <c r="D115" s="363"/>
      <c r="E115" s="181" t="str">
        <f>IFERROR(VLOOKUP(Dateneingabe_Emissionsquellen33[[#This Row],[Emissionsquelle
(Dropdown)]],Emissionsfaktoren!$B:$G,2,FALSE),"")</f>
        <v/>
      </c>
      <c r="F115" s="26"/>
      <c r="G115" s="16"/>
      <c r="H115" s="16"/>
      <c r="I115" s="415" t="str">
        <f>IFERROR(VLOOKUP(Dateneingabe_Emissionsquellen33[[#This Row],[Emissionsquelle
(Dropdown)]],Emissionsfaktoren!$B:$G,5,FALSE),"")</f>
        <v/>
      </c>
      <c r="J115" s="408" t="str">
        <f>IFERROR(Dateneingabe_Emissionsquellen33[[#This Row],[Menge]]*Dateneingabe_Emissionsquellen33[[#This Row],[Emissionsfaktor '[in t CO2e/Einheit']]]*VLOOKUP(Dateneingabe_Emissionsquellen33[[#This Row],[Datenqulität
(Dropdown)]], Datenqualität[], 2,FALSE),"")</f>
        <v/>
      </c>
    </row>
    <row r="116" spans="1:10">
      <c r="A116" s="16"/>
      <c r="B116" s="16"/>
      <c r="C116" s="16"/>
      <c r="D116" s="363"/>
      <c r="E116" s="181" t="str">
        <f>IFERROR(VLOOKUP(Dateneingabe_Emissionsquellen33[[#This Row],[Emissionsquelle
(Dropdown)]],Emissionsfaktoren!$B:$G,2,FALSE),"")</f>
        <v/>
      </c>
      <c r="F116" s="26"/>
      <c r="G116" s="16"/>
      <c r="H116" s="16"/>
      <c r="I116" s="415" t="str">
        <f>IFERROR(VLOOKUP(Dateneingabe_Emissionsquellen33[[#This Row],[Emissionsquelle
(Dropdown)]],Emissionsfaktoren!$B:$G,5,FALSE),"")</f>
        <v/>
      </c>
      <c r="J116" s="408" t="str">
        <f>IFERROR(Dateneingabe_Emissionsquellen33[[#This Row],[Menge]]*Dateneingabe_Emissionsquellen33[[#This Row],[Emissionsfaktor '[in t CO2e/Einheit']]]*VLOOKUP(Dateneingabe_Emissionsquellen33[[#This Row],[Datenqulität
(Dropdown)]], Datenqualität[], 2,FALSE),"")</f>
        <v/>
      </c>
    </row>
    <row r="117" spans="1:10">
      <c r="A117" s="16"/>
      <c r="B117" s="16"/>
      <c r="C117" s="16"/>
      <c r="D117" s="363"/>
      <c r="E117" s="181" t="str">
        <f>IFERROR(VLOOKUP(Dateneingabe_Emissionsquellen33[[#This Row],[Emissionsquelle
(Dropdown)]],Emissionsfaktoren!$B:$G,2,FALSE),"")</f>
        <v/>
      </c>
      <c r="F117" s="26"/>
      <c r="G117" s="16"/>
      <c r="H117" s="16"/>
      <c r="I117" s="415" t="str">
        <f>IFERROR(VLOOKUP(Dateneingabe_Emissionsquellen33[[#This Row],[Emissionsquelle
(Dropdown)]],Emissionsfaktoren!$B:$G,5,FALSE),"")</f>
        <v/>
      </c>
      <c r="J117" s="408" t="str">
        <f>IFERROR(Dateneingabe_Emissionsquellen33[[#This Row],[Menge]]*Dateneingabe_Emissionsquellen33[[#This Row],[Emissionsfaktor '[in t CO2e/Einheit']]]*VLOOKUP(Dateneingabe_Emissionsquellen33[[#This Row],[Datenqulität
(Dropdown)]], Datenqualität[], 2,FALSE),"")</f>
        <v/>
      </c>
    </row>
    <row r="118" spans="1:10">
      <c r="A118" s="16"/>
      <c r="B118" s="16"/>
      <c r="C118" s="16"/>
      <c r="D118" s="363"/>
      <c r="E118" s="181" t="str">
        <f>IFERROR(VLOOKUP(Dateneingabe_Emissionsquellen33[[#This Row],[Emissionsquelle
(Dropdown)]],Emissionsfaktoren!$B:$G,2,FALSE),"")</f>
        <v/>
      </c>
      <c r="F118" s="26"/>
      <c r="G118" s="16"/>
      <c r="H118" s="16"/>
      <c r="I118" s="415" t="str">
        <f>IFERROR(VLOOKUP(Dateneingabe_Emissionsquellen33[[#This Row],[Emissionsquelle
(Dropdown)]],Emissionsfaktoren!$B:$G,5,FALSE),"")</f>
        <v/>
      </c>
      <c r="J118" s="408" t="str">
        <f>IFERROR(Dateneingabe_Emissionsquellen33[[#This Row],[Menge]]*Dateneingabe_Emissionsquellen33[[#This Row],[Emissionsfaktor '[in t CO2e/Einheit']]]*VLOOKUP(Dateneingabe_Emissionsquellen33[[#This Row],[Datenqulität
(Dropdown)]], Datenqualität[], 2,FALSE),"")</f>
        <v/>
      </c>
    </row>
    <row r="119" spans="1:10">
      <c r="A119" s="16"/>
      <c r="B119" s="16"/>
      <c r="C119" s="16"/>
      <c r="D119" s="363"/>
      <c r="E119" s="181" t="str">
        <f>IFERROR(VLOOKUP(Dateneingabe_Emissionsquellen33[[#This Row],[Emissionsquelle
(Dropdown)]],Emissionsfaktoren!$B:$G,2,FALSE),"")</f>
        <v/>
      </c>
      <c r="F119" s="26"/>
      <c r="G119" s="16"/>
      <c r="H119" s="16"/>
      <c r="I119" s="415" t="str">
        <f>IFERROR(VLOOKUP(Dateneingabe_Emissionsquellen33[[#This Row],[Emissionsquelle
(Dropdown)]],Emissionsfaktoren!$B:$G,5,FALSE),"")</f>
        <v/>
      </c>
      <c r="J119" s="408" t="str">
        <f>IFERROR(Dateneingabe_Emissionsquellen33[[#This Row],[Menge]]*Dateneingabe_Emissionsquellen33[[#This Row],[Emissionsfaktor '[in t CO2e/Einheit']]]*VLOOKUP(Dateneingabe_Emissionsquellen33[[#This Row],[Datenqulität
(Dropdown)]], Datenqualität[], 2,FALSE),"")</f>
        <v/>
      </c>
    </row>
    <row r="120" spans="1:10">
      <c r="A120" s="16"/>
      <c r="B120" s="16"/>
      <c r="C120" s="16"/>
      <c r="D120" s="363"/>
      <c r="E120" s="181" t="str">
        <f>IFERROR(VLOOKUP(Dateneingabe_Emissionsquellen33[[#This Row],[Emissionsquelle
(Dropdown)]],Emissionsfaktoren!$B:$G,2,FALSE),"")</f>
        <v/>
      </c>
      <c r="F120" s="26"/>
      <c r="G120" s="16"/>
      <c r="H120" s="16"/>
      <c r="I120" s="415" t="str">
        <f>IFERROR(VLOOKUP(Dateneingabe_Emissionsquellen33[[#This Row],[Emissionsquelle
(Dropdown)]],Emissionsfaktoren!$B:$G,5,FALSE),"")</f>
        <v/>
      </c>
      <c r="J120" s="408" t="str">
        <f>IFERROR(Dateneingabe_Emissionsquellen33[[#This Row],[Menge]]*Dateneingabe_Emissionsquellen33[[#This Row],[Emissionsfaktor '[in t CO2e/Einheit']]]*VLOOKUP(Dateneingabe_Emissionsquellen33[[#This Row],[Datenqulität
(Dropdown)]], Datenqualität[], 2,FALSE),"")</f>
        <v/>
      </c>
    </row>
    <row r="121" spans="1:10">
      <c r="A121" s="16"/>
      <c r="B121" s="16"/>
      <c r="C121" s="16"/>
      <c r="D121" s="363"/>
      <c r="E121" s="181" t="str">
        <f>IFERROR(VLOOKUP(Dateneingabe_Emissionsquellen33[[#This Row],[Emissionsquelle
(Dropdown)]],Emissionsfaktoren!$B:$G,2,FALSE),"")</f>
        <v/>
      </c>
      <c r="F121" s="26"/>
      <c r="G121" s="16"/>
      <c r="H121" s="16"/>
      <c r="I121" s="415" t="str">
        <f>IFERROR(VLOOKUP(Dateneingabe_Emissionsquellen33[[#This Row],[Emissionsquelle
(Dropdown)]],Emissionsfaktoren!$B:$G,5,FALSE),"")</f>
        <v/>
      </c>
      <c r="J121" s="408" t="str">
        <f>IFERROR(Dateneingabe_Emissionsquellen33[[#This Row],[Menge]]*Dateneingabe_Emissionsquellen33[[#This Row],[Emissionsfaktor '[in t CO2e/Einheit']]]*VLOOKUP(Dateneingabe_Emissionsquellen33[[#This Row],[Datenqulität
(Dropdown)]], Datenqualität[], 2,FALSE),"")</f>
        <v/>
      </c>
    </row>
    <row r="122" spans="1:10">
      <c r="A122" s="16"/>
      <c r="B122" s="16"/>
      <c r="C122" s="16"/>
      <c r="D122" s="363"/>
      <c r="E122" s="181" t="str">
        <f>IFERROR(VLOOKUP(Dateneingabe_Emissionsquellen33[[#This Row],[Emissionsquelle
(Dropdown)]],Emissionsfaktoren!$B:$G,2,FALSE),"")</f>
        <v/>
      </c>
      <c r="F122" s="26"/>
      <c r="G122" s="16"/>
      <c r="H122" s="16"/>
      <c r="I122" s="415" t="str">
        <f>IFERROR(VLOOKUP(Dateneingabe_Emissionsquellen33[[#This Row],[Emissionsquelle
(Dropdown)]],Emissionsfaktoren!$B:$G,5,FALSE),"")</f>
        <v/>
      </c>
      <c r="J122" s="408" t="str">
        <f>IFERROR(Dateneingabe_Emissionsquellen33[[#This Row],[Menge]]*Dateneingabe_Emissionsquellen33[[#This Row],[Emissionsfaktor '[in t CO2e/Einheit']]]*VLOOKUP(Dateneingabe_Emissionsquellen33[[#This Row],[Datenqulität
(Dropdown)]], Datenqualität[], 2,FALSE),"")</f>
        <v/>
      </c>
    </row>
    <row r="123" spans="1:10">
      <c r="A123" s="16"/>
      <c r="B123" s="16"/>
      <c r="C123" s="16"/>
      <c r="D123" s="363"/>
      <c r="E123" s="181" t="str">
        <f>IFERROR(VLOOKUP(Dateneingabe_Emissionsquellen33[[#This Row],[Emissionsquelle
(Dropdown)]],Emissionsfaktoren!$B:$G,2,FALSE),"")</f>
        <v/>
      </c>
      <c r="F123" s="26"/>
      <c r="G123" s="16"/>
      <c r="H123" s="16"/>
      <c r="I123" s="415" t="str">
        <f>IFERROR(VLOOKUP(Dateneingabe_Emissionsquellen33[[#This Row],[Emissionsquelle
(Dropdown)]],Emissionsfaktoren!$B:$G,5,FALSE),"")</f>
        <v/>
      </c>
      <c r="J123" s="408" t="str">
        <f>IFERROR(Dateneingabe_Emissionsquellen33[[#This Row],[Menge]]*Dateneingabe_Emissionsquellen33[[#This Row],[Emissionsfaktor '[in t CO2e/Einheit']]]*VLOOKUP(Dateneingabe_Emissionsquellen33[[#This Row],[Datenqulität
(Dropdown)]], Datenqualität[], 2,FALSE),"")</f>
        <v/>
      </c>
    </row>
    <row r="124" spans="1:10">
      <c r="A124" s="16"/>
      <c r="B124" s="16"/>
      <c r="C124" s="16"/>
      <c r="D124" s="363"/>
      <c r="E124" s="181" t="str">
        <f>IFERROR(VLOOKUP(Dateneingabe_Emissionsquellen33[[#This Row],[Emissionsquelle
(Dropdown)]],Emissionsfaktoren!$B:$G,2,FALSE),"")</f>
        <v/>
      </c>
      <c r="F124" s="26"/>
      <c r="G124" s="16"/>
      <c r="H124" s="16"/>
      <c r="I124" s="415" t="str">
        <f>IFERROR(VLOOKUP(Dateneingabe_Emissionsquellen33[[#This Row],[Emissionsquelle
(Dropdown)]],Emissionsfaktoren!$B:$G,5,FALSE),"")</f>
        <v/>
      </c>
      <c r="J124" s="408" t="str">
        <f>IFERROR(Dateneingabe_Emissionsquellen33[[#This Row],[Menge]]*Dateneingabe_Emissionsquellen33[[#This Row],[Emissionsfaktor '[in t CO2e/Einheit']]]*VLOOKUP(Dateneingabe_Emissionsquellen33[[#This Row],[Datenqulität
(Dropdown)]], Datenqualität[], 2,FALSE),"")</f>
        <v/>
      </c>
    </row>
    <row r="125" spans="1:10">
      <c r="A125" s="16"/>
      <c r="B125" s="16"/>
      <c r="C125" s="16"/>
      <c r="D125" s="363"/>
      <c r="E125" s="181" t="str">
        <f>IFERROR(VLOOKUP(Dateneingabe_Emissionsquellen33[[#This Row],[Emissionsquelle
(Dropdown)]],Emissionsfaktoren!$B:$G,2,FALSE),"")</f>
        <v/>
      </c>
      <c r="F125" s="26"/>
      <c r="G125" s="16"/>
      <c r="H125" s="16"/>
      <c r="I125" s="415" t="str">
        <f>IFERROR(VLOOKUP(Dateneingabe_Emissionsquellen33[[#This Row],[Emissionsquelle
(Dropdown)]],Emissionsfaktoren!$B:$G,5,FALSE),"")</f>
        <v/>
      </c>
      <c r="J125" s="408" t="str">
        <f>IFERROR(Dateneingabe_Emissionsquellen33[[#This Row],[Menge]]*Dateneingabe_Emissionsquellen33[[#This Row],[Emissionsfaktor '[in t CO2e/Einheit']]]*VLOOKUP(Dateneingabe_Emissionsquellen33[[#This Row],[Datenqulität
(Dropdown)]], Datenqualität[], 2,FALSE),"")</f>
        <v/>
      </c>
    </row>
    <row r="126" spans="1:10">
      <c r="A126" s="16"/>
      <c r="B126" s="16"/>
      <c r="C126" s="16"/>
      <c r="D126" s="363"/>
      <c r="E126" s="181" t="str">
        <f>IFERROR(VLOOKUP(Dateneingabe_Emissionsquellen33[[#This Row],[Emissionsquelle
(Dropdown)]],Emissionsfaktoren!$B:$G,2,FALSE),"")</f>
        <v/>
      </c>
      <c r="F126" s="26"/>
      <c r="G126" s="16"/>
      <c r="H126" s="16"/>
      <c r="I126" s="415" t="str">
        <f>IFERROR(VLOOKUP(Dateneingabe_Emissionsquellen33[[#This Row],[Emissionsquelle
(Dropdown)]],Emissionsfaktoren!$B:$G,5,FALSE),"")</f>
        <v/>
      </c>
      <c r="J126" s="408" t="str">
        <f>IFERROR(Dateneingabe_Emissionsquellen33[[#This Row],[Menge]]*Dateneingabe_Emissionsquellen33[[#This Row],[Emissionsfaktor '[in t CO2e/Einheit']]]*VLOOKUP(Dateneingabe_Emissionsquellen33[[#This Row],[Datenqulität
(Dropdown)]], Datenqualität[], 2,FALSE),"")</f>
        <v/>
      </c>
    </row>
    <row r="127" spans="1:10">
      <c r="A127" s="16"/>
      <c r="B127" s="16"/>
      <c r="C127" s="16"/>
      <c r="D127" s="363"/>
      <c r="E127" s="181" t="str">
        <f>IFERROR(VLOOKUP(Dateneingabe_Emissionsquellen33[[#This Row],[Emissionsquelle
(Dropdown)]],Emissionsfaktoren!$B:$G,2,FALSE),"")</f>
        <v/>
      </c>
      <c r="F127" s="26"/>
      <c r="G127" s="16"/>
      <c r="H127" s="16"/>
      <c r="I127" s="415" t="str">
        <f>IFERROR(VLOOKUP(Dateneingabe_Emissionsquellen33[[#This Row],[Emissionsquelle
(Dropdown)]],Emissionsfaktoren!$B:$G,5,FALSE),"")</f>
        <v/>
      </c>
      <c r="J127" s="408" t="str">
        <f>IFERROR(Dateneingabe_Emissionsquellen33[[#This Row],[Menge]]*Dateneingabe_Emissionsquellen33[[#This Row],[Emissionsfaktor '[in t CO2e/Einheit']]]*VLOOKUP(Dateneingabe_Emissionsquellen33[[#This Row],[Datenqulität
(Dropdown)]], Datenqualität[], 2,FALSE),"")</f>
        <v/>
      </c>
    </row>
    <row r="128" spans="1:10">
      <c r="A128" s="16"/>
      <c r="B128" s="16"/>
      <c r="C128" s="16"/>
      <c r="D128" s="363"/>
      <c r="E128" s="181" t="str">
        <f>IFERROR(VLOOKUP(Dateneingabe_Emissionsquellen33[[#This Row],[Emissionsquelle
(Dropdown)]],Emissionsfaktoren!$B:$G,2,FALSE),"")</f>
        <v/>
      </c>
      <c r="F128" s="26"/>
      <c r="G128" s="16"/>
      <c r="H128" s="16"/>
      <c r="I128" s="415" t="str">
        <f>IFERROR(VLOOKUP(Dateneingabe_Emissionsquellen33[[#This Row],[Emissionsquelle
(Dropdown)]],Emissionsfaktoren!$B:$G,5,FALSE),"")</f>
        <v/>
      </c>
      <c r="J128" s="408" t="str">
        <f>IFERROR(Dateneingabe_Emissionsquellen33[[#This Row],[Menge]]*Dateneingabe_Emissionsquellen33[[#This Row],[Emissionsfaktor '[in t CO2e/Einheit']]]*VLOOKUP(Dateneingabe_Emissionsquellen33[[#This Row],[Datenqulität
(Dropdown)]], Datenqualität[], 2,FALSE),"")</f>
        <v/>
      </c>
    </row>
    <row r="129" spans="1:10">
      <c r="A129" s="16"/>
      <c r="B129" s="16"/>
      <c r="C129" s="16"/>
      <c r="D129" s="363"/>
      <c r="E129" s="181" t="str">
        <f>IFERROR(VLOOKUP(Dateneingabe_Emissionsquellen33[[#This Row],[Emissionsquelle
(Dropdown)]],Emissionsfaktoren!$B:$G,2,FALSE),"")</f>
        <v/>
      </c>
      <c r="F129" s="26"/>
      <c r="G129" s="16"/>
      <c r="H129" s="16"/>
      <c r="I129" s="415" t="str">
        <f>IFERROR(VLOOKUP(Dateneingabe_Emissionsquellen33[[#This Row],[Emissionsquelle
(Dropdown)]],Emissionsfaktoren!$B:$G,5,FALSE),"")</f>
        <v/>
      </c>
      <c r="J129" s="408" t="str">
        <f>IFERROR(Dateneingabe_Emissionsquellen33[[#This Row],[Menge]]*Dateneingabe_Emissionsquellen33[[#This Row],[Emissionsfaktor '[in t CO2e/Einheit']]]*VLOOKUP(Dateneingabe_Emissionsquellen33[[#This Row],[Datenqulität
(Dropdown)]], Datenqualität[], 2,FALSE),"")</f>
        <v/>
      </c>
    </row>
    <row r="130" spans="1:10">
      <c r="A130" s="16"/>
      <c r="B130" s="16"/>
      <c r="C130" s="16"/>
      <c r="D130" s="363"/>
      <c r="E130" s="181" t="str">
        <f>IFERROR(VLOOKUP(Dateneingabe_Emissionsquellen33[[#This Row],[Emissionsquelle
(Dropdown)]],Emissionsfaktoren!$B:$G,2,FALSE),"")</f>
        <v/>
      </c>
      <c r="F130" s="26"/>
      <c r="G130" s="16"/>
      <c r="H130" s="16"/>
      <c r="I130" s="415" t="str">
        <f>IFERROR(VLOOKUP(Dateneingabe_Emissionsquellen33[[#This Row],[Emissionsquelle
(Dropdown)]],Emissionsfaktoren!$B:$G,5,FALSE),"")</f>
        <v/>
      </c>
      <c r="J130" s="408" t="str">
        <f>IFERROR(Dateneingabe_Emissionsquellen33[[#This Row],[Menge]]*Dateneingabe_Emissionsquellen33[[#This Row],[Emissionsfaktor '[in t CO2e/Einheit']]]*VLOOKUP(Dateneingabe_Emissionsquellen33[[#This Row],[Datenqulität
(Dropdown)]], Datenqualität[], 2,FALSE),"")</f>
        <v/>
      </c>
    </row>
    <row r="131" spans="1:10">
      <c r="A131" s="16"/>
      <c r="B131" s="16"/>
      <c r="C131" s="16"/>
      <c r="D131" s="363"/>
      <c r="E131" s="181" t="str">
        <f>IFERROR(VLOOKUP(Dateneingabe_Emissionsquellen33[[#This Row],[Emissionsquelle
(Dropdown)]],Emissionsfaktoren!$B:$G,2,FALSE),"")</f>
        <v/>
      </c>
      <c r="F131" s="26"/>
      <c r="G131" s="16"/>
      <c r="H131" s="16"/>
      <c r="I131" s="415" t="str">
        <f>IFERROR(VLOOKUP(Dateneingabe_Emissionsquellen33[[#This Row],[Emissionsquelle
(Dropdown)]],Emissionsfaktoren!$B:$G,5,FALSE),"")</f>
        <v/>
      </c>
      <c r="J131" s="408" t="str">
        <f>IFERROR(Dateneingabe_Emissionsquellen33[[#This Row],[Menge]]*Dateneingabe_Emissionsquellen33[[#This Row],[Emissionsfaktor '[in t CO2e/Einheit']]]*VLOOKUP(Dateneingabe_Emissionsquellen33[[#This Row],[Datenqulität
(Dropdown)]], Datenqualität[], 2,FALSE),"")</f>
        <v/>
      </c>
    </row>
    <row r="132" spans="1:10">
      <c r="A132" s="16"/>
      <c r="B132" s="16"/>
      <c r="C132" s="16"/>
      <c r="D132" s="363"/>
      <c r="E132" s="181" t="str">
        <f>IFERROR(VLOOKUP(Dateneingabe_Emissionsquellen33[[#This Row],[Emissionsquelle
(Dropdown)]],Emissionsfaktoren!$B:$G,2,FALSE),"")</f>
        <v/>
      </c>
      <c r="F132" s="26"/>
      <c r="G132" s="16"/>
      <c r="H132" s="16"/>
      <c r="I132" s="415" t="str">
        <f>IFERROR(VLOOKUP(Dateneingabe_Emissionsquellen33[[#This Row],[Emissionsquelle
(Dropdown)]],Emissionsfaktoren!$B:$G,5,FALSE),"")</f>
        <v/>
      </c>
      <c r="J132" s="408" t="str">
        <f>IFERROR(Dateneingabe_Emissionsquellen33[[#This Row],[Menge]]*Dateneingabe_Emissionsquellen33[[#This Row],[Emissionsfaktor '[in t CO2e/Einheit']]]*VLOOKUP(Dateneingabe_Emissionsquellen33[[#This Row],[Datenqulität
(Dropdown)]], Datenqualität[], 2,FALSE),"")</f>
        <v/>
      </c>
    </row>
    <row r="133" spans="1:10">
      <c r="A133" s="16"/>
      <c r="B133" s="16"/>
      <c r="C133" s="16"/>
      <c r="D133" s="363"/>
      <c r="E133" s="181" t="str">
        <f>IFERROR(VLOOKUP(Dateneingabe_Emissionsquellen33[[#This Row],[Emissionsquelle
(Dropdown)]],Emissionsfaktoren!$B:$G,2,FALSE),"")</f>
        <v/>
      </c>
      <c r="F133" s="26"/>
      <c r="G133" s="16"/>
      <c r="H133" s="16"/>
      <c r="I133" s="415" t="str">
        <f>IFERROR(VLOOKUP(Dateneingabe_Emissionsquellen33[[#This Row],[Emissionsquelle
(Dropdown)]],Emissionsfaktoren!$B:$G,5,FALSE),"")</f>
        <v/>
      </c>
      <c r="J133" s="408" t="str">
        <f>IFERROR(Dateneingabe_Emissionsquellen33[[#This Row],[Menge]]*Dateneingabe_Emissionsquellen33[[#This Row],[Emissionsfaktor '[in t CO2e/Einheit']]]*VLOOKUP(Dateneingabe_Emissionsquellen33[[#This Row],[Datenqulität
(Dropdown)]], Datenqualität[], 2,FALSE),"")</f>
        <v/>
      </c>
    </row>
    <row r="134" spans="1:10">
      <c r="A134" s="16"/>
      <c r="B134" s="16"/>
      <c r="C134" s="16"/>
      <c r="D134" s="363"/>
      <c r="E134" s="181" t="str">
        <f>IFERROR(VLOOKUP(Dateneingabe_Emissionsquellen33[[#This Row],[Emissionsquelle
(Dropdown)]],Emissionsfaktoren!$B:$G,2,FALSE),"")</f>
        <v/>
      </c>
      <c r="F134" s="26"/>
      <c r="G134" s="16"/>
      <c r="H134" s="16"/>
      <c r="I134" s="415" t="str">
        <f>IFERROR(VLOOKUP(Dateneingabe_Emissionsquellen33[[#This Row],[Emissionsquelle
(Dropdown)]],Emissionsfaktoren!$B:$G,5,FALSE),"")</f>
        <v/>
      </c>
      <c r="J134" s="408" t="str">
        <f>IFERROR(Dateneingabe_Emissionsquellen33[[#This Row],[Menge]]*Dateneingabe_Emissionsquellen33[[#This Row],[Emissionsfaktor '[in t CO2e/Einheit']]]*VLOOKUP(Dateneingabe_Emissionsquellen33[[#This Row],[Datenqulität
(Dropdown)]], Datenqualität[], 2,FALSE),"")</f>
        <v/>
      </c>
    </row>
    <row r="135" spans="1:10">
      <c r="A135" s="16"/>
      <c r="B135" s="16"/>
      <c r="C135" s="16"/>
      <c r="D135" s="363"/>
      <c r="E135" s="181" t="str">
        <f>IFERROR(VLOOKUP(Dateneingabe_Emissionsquellen33[[#This Row],[Emissionsquelle
(Dropdown)]],Emissionsfaktoren!$B:$G,2,FALSE),"")</f>
        <v/>
      </c>
      <c r="F135" s="26"/>
      <c r="G135" s="16"/>
      <c r="H135" s="16"/>
      <c r="I135" s="415" t="str">
        <f>IFERROR(VLOOKUP(Dateneingabe_Emissionsquellen33[[#This Row],[Emissionsquelle
(Dropdown)]],Emissionsfaktoren!$B:$G,5,FALSE),"")</f>
        <v/>
      </c>
      <c r="J135" s="408" t="str">
        <f>IFERROR(Dateneingabe_Emissionsquellen33[[#This Row],[Menge]]*Dateneingabe_Emissionsquellen33[[#This Row],[Emissionsfaktor '[in t CO2e/Einheit']]]*VLOOKUP(Dateneingabe_Emissionsquellen33[[#This Row],[Datenqulität
(Dropdown)]], Datenqualität[], 2,FALSE),"")</f>
        <v/>
      </c>
    </row>
    <row r="136" spans="1:10">
      <c r="A136" s="16"/>
      <c r="B136" s="16"/>
      <c r="C136" s="16"/>
      <c r="D136" s="363"/>
      <c r="E136" s="181" t="str">
        <f>IFERROR(VLOOKUP(Dateneingabe_Emissionsquellen33[[#This Row],[Emissionsquelle
(Dropdown)]],Emissionsfaktoren!$B:$G,2,FALSE),"")</f>
        <v/>
      </c>
      <c r="F136" s="26"/>
      <c r="G136" s="16"/>
      <c r="H136" s="16"/>
      <c r="I136" s="415" t="str">
        <f>IFERROR(VLOOKUP(Dateneingabe_Emissionsquellen33[[#This Row],[Emissionsquelle
(Dropdown)]],Emissionsfaktoren!$B:$G,5,FALSE),"")</f>
        <v/>
      </c>
      <c r="J136" s="408" t="str">
        <f>IFERROR(Dateneingabe_Emissionsquellen33[[#This Row],[Menge]]*Dateneingabe_Emissionsquellen33[[#This Row],[Emissionsfaktor '[in t CO2e/Einheit']]]*VLOOKUP(Dateneingabe_Emissionsquellen33[[#This Row],[Datenqulität
(Dropdown)]], Datenqualität[], 2,FALSE),"")</f>
        <v/>
      </c>
    </row>
    <row r="137" spans="1:10">
      <c r="A137" s="16"/>
      <c r="B137" s="16"/>
      <c r="C137" s="16"/>
      <c r="D137" s="363"/>
      <c r="E137" s="181" t="str">
        <f>IFERROR(VLOOKUP(Dateneingabe_Emissionsquellen33[[#This Row],[Emissionsquelle
(Dropdown)]],Emissionsfaktoren!$B:$G,2,FALSE),"")</f>
        <v/>
      </c>
      <c r="F137" s="26"/>
      <c r="G137" s="16"/>
      <c r="H137" s="16"/>
      <c r="I137" s="415" t="str">
        <f>IFERROR(VLOOKUP(Dateneingabe_Emissionsquellen33[[#This Row],[Emissionsquelle
(Dropdown)]],Emissionsfaktoren!$B:$G,5,FALSE),"")</f>
        <v/>
      </c>
      <c r="J137" s="408" t="str">
        <f>IFERROR(Dateneingabe_Emissionsquellen33[[#This Row],[Menge]]*Dateneingabe_Emissionsquellen33[[#This Row],[Emissionsfaktor '[in t CO2e/Einheit']]]*VLOOKUP(Dateneingabe_Emissionsquellen33[[#This Row],[Datenqulität
(Dropdown)]], Datenqualität[], 2,FALSE),"")</f>
        <v/>
      </c>
    </row>
    <row r="138" spans="1:10">
      <c r="A138" s="16"/>
      <c r="B138" s="16"/>
      <c r="C138" s="16"/>
      <c r="D138" s="363"/>
      <c r="E138" s="181" t="str">
        <f>IFERROR(VLOOKUP(Dateneingabe_Emissionsquellen33[[#This Row],[Emissionsquelle
(Dropdown)]],Emissionsfaktoren!$B:$G,2,FALSE),"")</f>
        <v/>
      </c>
      <c r="F138" s="26"/>
      <c r="G138" s="16"/>
      <c r="H138" s="16"/>
      <c r="I138" s="415" t="str">
        <f>IFERROR(VLOOKUP(Dateneingabe_Emissionsquellen33[[#This Row],[Emissionsquelle
(Dropdown)]],Emissionsfaktoren!$B:$G,5,FALSE),"")</f>
        <v/>
      </c>
      <c r="J138" s="408" t="str">
        <f>IFERROR(Dateneingabe_Emissionsquellen33[[#This Row],[Menge]]*Dateneingabe_Emissionsquellen33[[#This Row],[Emissionsfaktor '[in t CO2e/Einheit']]]*VLOOKUP(Dateneingabe_Emissionsquellen33[[#This Row],[Datenqulität
(Dropdown)]], Datenqualität[], 2,FALSE),"")</f>
        <v/>
      </c>
    </row>
    <row r="139" spans="1:10">
      <c r="A139" s="16"/>
      <c r="B139" s="16"/>
      <c r="C139" s="16"/>
      <c r="D139" s="363"/>
      <c r="E139" s="181" t="str">
        <f>IFERROR(VLOOKUP(Dateneingabe_Emissionsquellen33[[#This Row],[Emissionsquelle
(Dropdown)]],Emissionsfaktoren!$B:$G,2,FALSE),"")</f>
        <v/>
      </c>
      <c r="F139" s="26"/>
      <c r="G139" s="16"/>
      <c r="H139" s="16"/>
      <c r="I139" s="415" t="str">
        <f>IFERROR(VLOOKUP(Dateneingabe_Emissionsquellen33[[#This Row],[Emissionsquelle
(Dropdown)]],Emissionsfaktoren!$B:$G,5,FALSE),"")</f>
        <v/>
      </c>
      <c r="J139" s="408" t="str">
        <f>IFERROR(Dateneingabe_Emissionsquellen33[[#This Row],[Menge]]*Dateneingabe_Emissionsquellen33[[#This Row],[Emissionsfaktor '[in t CO2e/Einheit']]]*VLOOKUP(Dateneingabe_Emissionsquellen33[[#This Row],[Datenqulität
(Dropdown)]], Datenqualität[], 2,FALSE),"")</f>
        <v/>
      </c>
    </row>
    <row r="140" spans="1:10">
      <c r="A140" s="16"/>
      <c r="B140" s="16"/>
      <c r="C140" s="16"/>
      <c r="D140" s="363"/>
      <c r="E140" s="181" t="str">
        <f>IFERROR(VLOOKUP(Dateneingabe_Emissionsquellen33[[#This Row],[Emissionsquelle
(Dropdown)]],Emissionsfaktoren!$B:$G,2,FALSE),"")</f>
        <v/>
      </c>
      <c r="F140" s="26"/>
      <c r="G140" s="16"/>
      <c r="H140" s="16"/>
      <c r="I140" s="415" t="str">
        <f>IFERROR(VLOOKUP(Dateneingabe_Emissionsquellen33[[#This Row],[Emissionsquelle
(Dropdown)]],Emissionsfaktoren!$B:$G,5,FALSE),"")</f>
        <v/>
      </c>
      <c r="J140" s="408" t="str">
        <f>IFERROR(Dateneingabe_Emissionsquellen33[[#This Row],[Menge]]*Dateneingabe_Emissionsquellen33[[#This Row],[Emissionsfaktor '[in t CO2e/Einheit']]]*VLOOKUP(Dateneingabe_Emissionsquellen33[[#This Row],[Datenqulität
(Dropdown)]], Datenqualität[], 2,FALSE),"")</f>
        <v/>
      </c>
    </row>
    <row r="141" spans="1:10">
      <c r="A141" s="16"/>
      <c r="B141" s="16"/>
      <c r="C141" s="16"/>
      <c r="D141" s="363"/>
      <c r="E141" s="181" t="str">
        <f>IFERROR(VLOOKUP(Dateneingabe_Emissionsquellen33[[#This Row],[Emissionsquelle
(Dropdown)]],Emissionsfaktoren!$B:$G,2,FALSE),"")</f>
        <v/>
      </c>
      <c r="F141" s="26"/>
      <c r="G141" s="16"/>
      <c r="H141" s="16"/>
      <c r="I141" s="415" t="str">
        <f>IFERROR(VLOOKUP(Dateneingabe_Emissionsquellen33[[#This Row],[Emissionsquelle
(Dropdown)]],Emissionsfaktoren!$B:$G,5,FALSE),"")</f>
        <v/>
      </c>
      <c r="J141" s="408" t="str">
        <f>IFERROR(Dateneingabe_Emissionsquellen33[[#This Row],[Menge]]*Dateneingabe_Emissionsquellen33[[#This Row],[Emissionsfaktor '[in t CO2e/Einheit']]]*VLOOKUP(Dateneingabe_Emissionsquellen33[[#This Row],[Datenqulität
(Dropdown)]], Datenqualität[], 2,FALSE),"")</f>
        <v/>
      </c>
    </row>
    <row r="142" spans="1:10">
      <c r="A142" s="16"/>
      <c r="B142" s="16"/>
      <c r="C142" s="16"/>
      <c r="D142" s="363"/>
      <c r="E142" s="181" t="str">
        <f>IFERROR(VLOOKUP(Dateneingabe_Emissionsquellen33[[#This Row],[Emissionsquelle
(Dropdown)]],Emissionsfaktoren!$B:$G,2,FALSE),"")</f>
        <v/>
      </c>
      <c r="F142" s="26"/>
      <c r="G142" s="16"/>
      <c r="H142" s="16"/>
      <c r="I142" s="415" t="str">
        <f>IFERROR(VLOOKUP(Dateneingabe_Emissionsquellen33[[#This Row],[Emissionsquelle
(Dropdown)]],Emissionsfaktoren!$B:$G,5,FALSE),"")</f>
        <v/>
      </c>
      <c r="J142" s="408" t="str">
        <f>IFERROR(Dateneingabe_Emissionsquellen33[[#This Row],[Menge]]*Dateneingabe_Emissionsquellen33[[#This Row],[Emissionsfaktor '[in t CO2e/Einheit']]]*VLOOKUP(Dateneingabe_Emissionsquellen33[[#This Row],[Datenqulität
(Dropdown)]], Datenqualität[], 2,FALSE),"")</f>
        <v/>
      </c>
    </row>
    <row r="143" spans="1:10">
      <c r="A143" s="16"/>
      <c r="B143" s="16"/>
      <c r="C143" s="16"/>
      <c r="D143" s="363"/>
      <c r="E143" s="181" t="str">
        <f>IFERROR(VLOOKUP(Dateneingabe_Emissionsquellen33[[#This Row],[Emissionsquelle
(Dropdown)]],Emissionsfaktoren!$B:$G,2,FALSE),"")</f>
        <v/>
      </c>
      <c r="F143" s="26"/>
      <c r="G143" s="16"/>
      <c r="H143" s="16"/>
      <c r="I143" s="415" t="str">
        <f>IFERROR(VLOOKUP(Dateneingabe_Emissionsquellen33[[#This Row],[Emissionsquelle
(Dropdown)]],Emissionsfaktoren!$B:$G,5,FALSE),"")</f>
        <v/>
      </c>
      <c r="J143" s="408" t="str">
        <f>IFERROR(Dateneingabe_Emissionsquellen33[[#This Row],[Menge]]*Dateneingabe_Emissionsquellen33[[#This Row],[Emissionsfaktor '[in t CO2e/Einheit']]]*VLOOKUP(Dateneingabe_Emissionsquellen33[[#This Row],[Datenqulität
(Dropdown)]], Datenqualität[], 2,FALSE),"")</f>
        <v/>
      </c>
    </row>
    <row r="144" spans="1:10">
      <c r="A144" s="16"/>
      <c r="B144" s="16"/>
      <c r="C144" s="16"/>
      <c r="D144" s="363"/>
      <c r="E144" s="181" t="str">
        <f>IFERROR(VLOOKUP(Dateneingabe_Emissionsquellen33[[#This Row],[Emissionsquelle
(Dropdown)]],Emissionsfaktoren!$B:$G,2,FALSE),"")</f>
        <v/>
      </c>
      <c r="F144" s="26"/>
      <c r="G144" s="16"/>
      <c r="H144" s="16"/>
      <c r="I144" s="415" t="str">
        <f>IFERROR(VLOOKUP(Dateneingabe_Emissionsquellen33[[#This Row],[Emissionsquelle
(Dropdown)]],Emissionsfaktoren!$B:$G,5,FALSE),"")</f>
        <v/>
      </c>
      <c r="J144" s="408" t="str">
        <f>IFERROR(Dateneingabe_Emissionsquellen33[[#This Row],[Menge]]*Dateneingabe_Emissionsquellen33[[#This Row],[Emissionsfaktor '[in t CO2e/Einheit']]]*VLOOKUP(Dateneingabe_Emissionsquellen33[[#This Row],[Datenqulität
(Dropdown)]], Datenqualität[], 2,FALSE),"")</f>
        <v/>
      </c>
    </row>
    <row r="145" spans="1:10">
      <c r="A145" s="287"/>
      <c r="B145" s="287"/>
      <c r="C145" s="287"/>
      <c r="D145" s="288"/>
      <c r="E145" s="287"/>
      <c r="F145" s="287"/>
      <c r="G145" s="287"/>
      <c r="H145" s="289"/>
      <c r="I145" s="287"/>
      <c r="J145" s="369">
        <f>SUBTOTAL(109,Dateneingabe_Emissionsquellen33[Berechnung Emissionen '[in t CO2e']])</f>
        <v>0</v>
      </c>
    </row>
  </sheetData>
  <sheetProtection algorithmName="SHA-512" hashValue="0JRH9Vmgg0iE8ah1wmLhwXFO3KII5o7Jey8PB4wyE8tEbtPfwDGt8mLwZHKm7ju4Pz8oaSeEHcVF4wbE1sz7xQ==" saltValue="l1MWNUfc0dzdb+LIt+/45Q==" spinCount="100000" sheet="1" insertRows="0" deleteRows="0" sort="0"/>
  <mergeCells count="1">
    <mergeCell ref="J2:K2"/>
  </mergeCells>
  <dataValidations count="1">
    <dataValidation type="list" allowBlank="1" showInputMessage="1" showErrorMessage="1" sqref="C5:C144" xr:uid="{00B000FA-00A0-4718-AA8B-002100760010}">
      <formula1>Bezogene_Waren_und_Dienstleistungen</formula1>
    </dataValidation>
  </dataValidations>
  <pageMargins left="0.7" right="0.7" top="0.78740157500000008" bottom="0.78740157500000008"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INDIRECT(Dropdowns!$I$26:$J$30)</xm:f>
          </x14:formula1>
          <xm:sqref>F5:F144</xm:sqref>
        </x14:dataValidation>
        <x14:dataValidation type="list" allowBlank="1" showInputMessage="1" showErrorMessage="1" xr:uid="{4CAA5861-0559-4F25-AC4C-5EA2FDDF8E36}">
          <x14:formula1>
            <xm:f>INDIRECT(Dropdowns!$B$4)</xm:f>
          </x14:formula1>
          <xm:sqref>A5:A144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tabColor theme="9"/>
  </sheetPr>
  <dimension ref="A1:K99"/>
  <sheetViews>
    <sheetView showGridLines="0" zoomScale="90" zoomScaleNormal="90" workbookViewId="0">
      <selection activeCell="D20" sqref="D20"/>
    </sheetView>
  </sheetViews>
  <sheetFormatPr baseColWidth="10" defaultColWidth="11.42578125" defaultRowHeight="15"/>
  <cols>
    <col min="1" max="1" width="22.7109375" style="15" customWidth="1"/>
    <col min="2" max="2" width="30.7109375" style="15" customWidth="1"/>
    <col min="3" max="3" width="39.7109375" style="15" customWidth="1"/>
    <col min="4" max="5" width="16.7109375" style="15" customWidth="1"/>
    <col min="6" max="6" width="12.7109375" style="15" customWidth="1"/>
    <col min="7" max="7" width="66.7109375" style="15" customWidth="1"/>
    <col min="8" max="8" width="32.7109375" style="15" customWidth="1"/>
    <col min="9" max="9" width="15.7109375" style="15" customWidth="1"/>
    <col min="10" max="10" width="14.7109375" style="15" customWidth="1"/>
    <col min="11" max="11" width="16.28515625" style="15" customWidth="1"/>
    <col min="12" max="16384" width="11.42578125" style="15"/>
  </cols>
  <sheetData>
    <row r="1" spans="1:11" ht="21" customHeight="1">
      <c r="A1"/>
      <c r="B1"/>
      <c r="C1" s="70"/>
      <c r="D1" s="71"/>
      <c r="E1"/>
      <c r="F1"/>
      <c r="G1" s="72"/>
      <c r="H1"/>
      <c r="I1"/>
      <c r="J1"/>
    </row>
    <row r="2" spans="1:11" ht="21" customHeight="1">
      <c r="A2" s="8" t="s">
        <v>93</v>
      </c>
      <c r="B2"/>
      <c r="C2"/>
      <c r="D2" s="91"/>
      <c r="E2" s="91"/>
      <c r="F2" s="91"/>
      <c r="G2" s="91"/>
      <c r="H2" s="91"/>
      <c r="I2" s="91"/>
      <c r="J2" s="91"/>
      <c r="K2" s="36"/>
    </row>
    <row r="3" spans="1:11" ht="21" customHeight="1">
      <c r="A3"/>
      <c r="B3"/>
      <c r="C3"/>
      <c r="D3"/>
      <c r="E3"/>
      <c r="F3"/>
      <c r="G3"/>
      <c r="H3"/>
      <c r="I3"/>
      <c r="J3"/>
    </row>
    <row r="4" spans="1:11" ht="60" customHeight="1">
      <c r="A4" s="120" t="s">
        <v>404</v>
      </c>
      <c r="B4" s="92" t="s">
        <v>403</v>
      </c>
      <c r="C4" s="69" t="s">
        <v>26</v>
      </c>
      <c r="D4" s="74" t="s">
        <v>27</v>
      </c>
      <c r="E4" s="67" t="s">
        <v>28</v>
      </c>
      <c r="F4" s="82" t="s">
        <v>401</v>
      </c>
      <c r="G4" s="68" t="s">
        <v>29</v>
      </c>
      <c r="H4" s="68" t="s">
        <v>30</v>
      </c>
      <c r="I4" s="235" t="s">
        <v>400</v>
      </c>
      <c r="J4" s="237" t="s">
        <v>31</v>
      </c>
    </row>
    <row r="5" spans="1:11" ht="14.1" customHeight="1">
      <c r="A5" s="16"/>
      <c r="B5" s="16"/>
      <c r="C5" s="16"/>
      <c r="D5" s="363"/>
      <c r="E5" s="181" t="str">
        <f>IFERROR(VLOOKUP(Dateneingabe_Emissionsquellen334365[[#This Row],[Emissionsquelle
(Dropdown)]],Emissionsfaktoren!$B:$G,2,FALSE),"")</f>
        <v/>
      </c>
      <c r="F5" s="26"/>
      <c r="G5" s="16"/>
      <c r="H5" s="16"/>
      <c r="I5" s="415" t="str">
        <f>IFERROR(VLOOKUP(Dateneingabe_Emissionsquellen334365[[#This Row],[Emissionsquelle
(Dropdown)]],Emissionsfaktoren!$B:$G,5,FALSE),"")</f>
        <v/>
      </c>
      <c r="J5" s="408" t="str">
        <f>IFERROR(Dateneingabe_Emissionsquellen334365[[#This Row],[Menge]]*Dateneingabe_Emissionsquellen334365[[#This Row],[Emissionsfaktor '[in t CO2e/Einheit']]]*VLOOKUP(Dateneingabe_Emissionsquellen334365[[#This Row],[Datenqulität
(Dropdown)]], Datenqualität[], 2,FALSE),"")</f>
        <v/>
      </c>
    </row>
    <row r="6" spans="1:11" ht="14.1" customHeight="1">
      <c r="A6" s="16"/>
      <c r="B6" s="16"/>
      <c r="C6" s="16"/>
      <c r="D6" s="363"/>
      <c r="E6" s="181" t="str">
        <f>IFERROR(VLOOKUP(Dateneingabe_Emissionsquellen334365[[#This Row],[Emissionsquelle
(Dropdown)]],Emissionsfaktoren!$B:$G,2,FALSE),"")</f>
        <v/>
      </c>
      <c r="F6" s="26"/>
      <c r="G6" s="16"/>
      <c r="H6" s="16"/>
      <c r="I6" s="415" t="str">
        <f>IFERROR(VLOOKUP(Dateneingabe_Emissionsquellen334365[[#This Row],[Emissionsquelle
(Dropdown)]],Emissionsfaktoren!$B:$G,5,FALSE),"")</f>
        <v/>
      </c>
      <c r="J6" s="408" t="str">
        <f>IFERROR(Dateneingabe_Emissionsquellen334365[[#This Row],[Menge]]*Dateneingabe_Emissionsquellen334365[[#This Row],[Emissionsfaktor '[in t CO2e/Einheit']]]*VLOOKUP(Dateneingabe_Emissionsquellen334365[[#This Row],[Datenqulität
(Dropdown)]], Datenqualität[], 2,FALSE),"")</f>
        <v/>
      </c>
    </row>
    <row r="7" spans="1:11" ht="14.1" customHeight="1">
      <c r="A7" s="16"/>
      <c r="B7" s="16"/>
      <c r="C7" s="16"/>
      <c r="D7" s="363"/>
      <c r="E7" s="181" t="str">
        <f>IFERROR(VLOOKUP(Dateneingabe_Emissionsquellen334365[[#This Row],[Emissionsquelle
(Dropdown)]],Emissionsfaktoren!$B:$G,2,FALSE),"")</f>
        <v/>
      </c>
      <c r="F7" s="26"/>
      <c r="G7" s="16"/>
      <c r="H7" s="16"/>
      <c r="I7" s="415" t="str">
        <f>IFERROR(VLOOKUP(Dateneingabe_Emissionsquellen334365[[#This Row],[Emissionsquelle
(Dropdown)]],Emissionsfaktoren!$B:$G,5,FALSE),"")</f>
        <v/>
      </c>
      <c r="J7" s="408" t="str">
        <f>IFERROR(Dateneingabe_Emissionsquellen334365[[#This Row],[Menge]]*Dateneingabe_Emissionsquellen334365[[#This Row],[Emissionsfaktor '[in t CO2e/Einheit']]]*VLOOKUP(Dateneingabe_Emissionsquellen334365[[#This Row],[Datenqulität
(Dropdown)]], Datenqualität[], 2,FALSE),"")</f>
        <v/>
      </c>
    </row>
    <row r="8" spans="1:11" ht="14.1" customHeight="1">
      <c r="A8" s="16"/>
      <c r="B8" s="16"/>
      <c r="C8" s="16"/>
      <c r="D8" s="363"/>
      <c r="E8" s="181" t="str">
        <f>IFERROR(VLOOKUP(Dateneingabe_Emissionsquellen334365[[#This Row],[Emissionsquelle
(Dropdown)]],Emissionsfaktoren!$B:$G,2,FALSE),"")</f>
        <v/>
      </c>
      <c r="F8" s="26"/>
      <c r="G8" s="16"/>
      <c r="H8" s="16"/>
      <c r="I8" s="415" t="str">
        <f>IFERROR(VLOOKUP(Dateneingabe_Emissionsquellen334365[[#This Row],[Emissionsquelle
(Dropdown)]],Emissionsfaktoren!$B:$G,5,FALSE),"")</f>
        <v/>
      </c>
      <c r="J8" s="408" t="str">
        <f>IFERROR(Dateneingabe_Emissionsquellen334365[[#This Row],[Menge]]*Dateneingabe_Emissionsquellen334365[[#This Row],[Emissionsfaktor '[in t CO2e/Einheit']]]*VLOOKUP(Dateneingabe_Emissionsquellen334365[[#This Row],[Datenqulität
(Dropdown)]], Datenqualität[], 2,FALSE),"")</f>
        <v/>
      </c>
    </row>
    <row r="9" spans="1:11" ht="14.1" customHeight="1">
      <c r="A9" s="16"/>
      <c r="B9" s="16"/>
      <c r="C9" s="16"/>
      <c r="D9" s="363"/>
      <c r="E9" s="181" t="str">
        <f>IFERROR(VLOOKUP(Dateneingabe_Emissionsquellen334365[[#This Row],[Emissionsquelle
(Dropdown)]],Emissionsfaktoren!$B:$G,2,FALSE),"")</f>
        <v/>
      </c>
      <c r="F9" s="26"/>
      <c r="G9" s="16"/>
      <c r="H9" s="16"/>
      <c r="I9" s="415" t="str">
        <f>IFERROR(VLOOKUP(Dateneingabe_Emissionsquellen334365[[#This Row],[Emissionsquelle
(Dropdown)]],Emissionsfaktoren!$B:$G,5,FALSE),"")</f>
        <v/>
      </c>
      <c r="J9" s="408" t="str">
        <f>IFERROR(Dateneingabe_Emissionsquellen334365[[#This Row],[Menge]]*Dateneingabe_Emissionsquellen334365[[#This Row],[Emissionsfaktor '[in t CO2e/Einheit']]]*VLOOKUP(Dateneingabe_Emissionsquellen334365[[#This Row],[Datenqulität
(Dropdown)]], Datenqualität[], 2,FALSE),"")</f>
        <v/>
      </c>
    </row>
    <row r="10" spans="1:11" ht="14.1" customHeight="1">
      <c r="A10" s="16"/>
      <c r="B10" s="16"/>
      <c r="C10" s="16"/>
      <c r="D10" s="363"/>
      <c r="E10" s="181" t="str">
        <f>IFERROR(VLOOKUP(Dateneingabe_Emissionsquellen334365[[#This Row],[Emissionsquelle
(Dropdown)]],Emissionsfaktoren!$B:$G,2,FALSE),"")</f>
        <v/>
      </c>
      <c r="F10" s="26"/>
      <c r="G10" s="16"/>
      <c r="H10" s="16"/>
      <c r="I10" s="415" t="str">
        <f>IFERROR(VLOOKUP(Dateneingabe_Emissionsquellen334365[[#This Row],[Emissionsquelle
(Dropdown)]],Emissionsfaktoren!$B:$G,5,FALSE),"")</f>
        <v/>
      </c>
      <c r="J10" s="408" t="str">
        <f>IFERROR(Dateneingabe_Emissionsquellen334365[[#This Row],[Menge]]*Dateneingabe_Emissionsquellen334365[[#This Row],[Emissionsfaktor '[in t CO2e/Einheit']]]*VLOOKUP(Dateneingabe_Emissionsquellen334365[[#This Row],[Datenqulität
(Dropdown)]], Datenqualität[], 2,FALSE),"")</f>
        <v/>
      </c>
    </row>
    <row r="11" spans="1:11" ht="14.1" customHeight="1">
      <c r="A11" s="16"/>
      <c r="B11" s="16"/>
      <c r="C11" s="16"/>
      <c r="D11" s="363"/>
      <c r="E11" s="181" t="str">
        <f>IFERROR(VLOOKUP(Dateneingabe_Emissionsquellen334365[[#This Row],[Emissionsquelle
(Dropdown)]],Emissionsfaktoren!$B:$G,2,FALSE),"")</f>
        <v/>
      </c>
      <c r="F11" s="26"/>
      <c r="G11" s="16"/>
      <c r="H11" s="16"/>
      <c r="I11" s="415" t="str">
        <f>IFERROR(VLOOKUP(Dateneingabe_Emissionsquellen334365[[#This Row],[Emissionsquelle
(Dropdown)]],Emissionsfaktoren!$B:$G,5,FALSE),"")</f>
        <v/>
      </c>
      <c r="J11" s="408" t="str">
        <f>IFERROR(Dateneingabe_Emissionsquellen334365[[#This Row],[Menge]]*Dateneingabe_Emissionsquellen334365[[#This Row],[Emissionsfaktor '[in t CO2e/Einheit']]]*VLOOKUP(Dateneingabe_Emissionsquellen334365[[#This Row],[Datenqulität
(Dropdown)]], Datenqualität[], 2,FALSE),"")</f>
        <v/>
      </c>
    </row>
    <row r="12" spans="1:11" ht="14.1" customHeight="1">
      <c r="A12" s="16"/>
      <c r="B12" s="16"/>
      <c r="C12" s="16"/>
      <c r="D12" s="363"/>
      <c r="E12" s="181" t="str">
        <f>IFERROR(VLOOKUP(Dateneingabe_Emissionsquellen334365[[#This Row],[Emissionsquelle
(Dropdown)]],Emissionsfaktoren!$B:$G,2,FALSE),"")</f>
        <v/>
      </c>
      <c r="F12" s="26"/>
      <c r="G12" s="16"/>
      <c r="H12" s="16"/>
      <c r="I12" s="415" t="str">
        <f>IFERROR(VLOOKUP(Dateneingabe_Emissionsquellen334365[[#This Row],[Emissionsquelle
(Dropdown)]],Emissionsfaktoren!$B:$G,5,FALSE),"")</f>
        <v/>
      </c>
      <c r="J12" s="408" t="str">
        <f>IFERROR(Dateneingabe_Emissionsquellen334365[[#This Row],[Menge]]*Dateneingabe_Emissionsquellen334365[[#This Row],[Emissionsfaktor '[in t CO2e/Einheit']]]*VLOOKUP(Dateneingabe_Emissionsquellen334365[[#This Row],[Datenqulität
(Dropdown)]], Datenqualität[], 2,FALSE),"")</f>
        <v/>
      </c>
    </row>
    <row r="13" spans="1:11" ht="14.1" customHeight="1">
      <c r="A13" s="16"/>
      <c r="B13" s="16"/>
      <c r="C13" s="16"/>
      <c r="D13" s="363"/>
      <c r="E13" s="181" t="str">
        <f>IFERROR(VLOOKUP(Dateneingabe_Emissionsquellen334365[[#This Row],[Emissionsquelle
(Dropdown)]],Emissionsfaktoren!$B:$G,2,FALSE),"")</f>
        <v/>
      </c>
      <c r="F13" s="26"/>
      <c r="G13" s="16"/>
      <c r="H13" s="16"/>
      <c r="I13" s="415" t="str">
        <f>IFERROR(VLOOKUP(Dateneingabe_Emissionsquellen334365[[#This Row],[Emissionsquelle
(Dropdown)]],Emissionsfaktoren!$B:$G,5,FALSE),"")</f>
        <v/>
      </c>
      <c r="J13" s="408" t="str">
        <f>IFERROR(Dateneingabe_Emissionsquellen334365[[#This Row],[Menge]]*Dateneingabe_Emissionsquellen334365[[#This Row],[Emissionsfaktor '[in t CO2e/Einheit']]]*VLOOKUP(Dateneingabe_Emissionsquellen334365[[#This Row],[Datenqulität
(Dropdown)]], Datenqualität[], 2,FALSE),"")</f>
        <v/>
      </c>
    </row>
    <row r="14" spans="1:11" ht="14.1" customHeight="1">
      <c r="A14" s="16"/>
      <c r="B14" s="16"/>
      <c r="C14" s="16"/>
      <c r="D14" s="363"/>
      <c r="E14" s="181" t="str">
        <f>IFERROR(VLOOKUP(Dateneingabe_Emissionsquellen334365[[#This Row],[Emissionsquelle
(Dropdown)]],Emissionsfaktoren!$B:$G,2,FALSE),"")</f>
        <v/>
      </c>
      <c r="F14" s="26"/>
      <c r="G14" s="16"/>
      <c r="H14" s="16"/>
      <c r="I14" s="415" t="str">
        <f>IFERROR(VLOOKUP(Dateneingabe_Emissionsquellen334365[[#This Row],[Emissionsquelle
(Dropdown)]],Emissionsfaktoren!$B:$G,5,FALSE),"")</f>
        <v/>
      </c>
      <c r="J14" s="408" t="str">
        <f>IFERROR(Dateneingabe_Emissionsquellen334365[[#This Row],[Menge]]*Dateneingabe_Emissionsquellen334365[[#This Row],[Emissionsfaktor '[in t CO2e/Einheit']]]*VLOOKUP(Dateneingabe_Emissionsquellen334365[[#This Row],[Datenqulität
(Dropdown)]], Datenqualität[], 2,FALSE),"")</f>
        <v/>
      </c>
    </row>
    <row r="15" spans="1:11" ht="14.1" customHeight="1">
      <c r="A15" s="16"/>
      <c r="B15" s="16"/>
      <c r="C15" s="16"/>
      <c r="D15" s="363"/>
      <c r="E15" s="181" t="str">
        <f>IFERROR(VLOOKUP(Dateneingabe_Emissionsquellen334365[[#This Row],[Emissionsquelle
(Dropdown)]],Emissionsfaktoren!$B:$G,2,FALSE),"")</f>
        <v/>
      </c>
      <c r="F15" s="26"/>
      <c r="G15" s="16"/>
      <c r="H15" s="16"/>
      <c r="I15" s="415" t="str">
        <f>IFERROR(VLOOKUP(Dateneingabe_Emissionsquellen334365[[#This Row],[Emissionsquelle
(Dropdown)]],Emissionsfaktoren!$B:$G,5,FALSE),"")</f>
        <v/>
      </c>
      <c r="J15" s="408" t="str">
        <f>IFERROR(Dateneingabe_Emissionsquellen334365[[#This Row],[Menge]]*Dateneingabe_Emissionsquellen334365[[#This Row],[Emissionsfaktor '[in t CO2e/Einheit']]]*VLOOKUP(Dateneingabe_Emissionsquellen334365[[#This Row],[Datenqulität
(Dropdown)]], Datenqualität[], 2,FALSE),"")</f>
        <v/>
      </c>
    </row>
    <row r="16" spans="1:11" ht="14.1" customHeight="1">
      <c r="A16" s="16"/>
      <c r="B16" s="16"/>
      <c r="C16" s="16"/>
      <c r="D16" s="363"/>
      <c r="E16" s="181" t="str">
        <f>IFERROR(VLOOKUP(Dateneingabe_Emissionsquellen334365[[#This Row],[Emissionsquelle
(Dropdown)]],Emissionsfaktoren!$B:$G,2,FALSE),"")</f>
        <v/>
      </c>
      <c r="F16" s="26"/>
      <c r="G16" s="16"/>
      <c r="H16" s="16"/>
      <c r="I16" s="415" t="str">
        <f>IFERROR(VLOOKUP(Dateneingabe_Emissionsquellen334365[[#This Row],[Emissionsquelle
(Dropdown)]],Emissionsfaktoren!$B:$G,5,FALSE),"")</f>
        <v/>
      </c>
      <c r="J16" s="408" t="str">
        <f>IFERROR(Dateneingabe_Emissionsquellen334365[[#This Row],[Menge]]*Dateneingabe_Emissionsquellen334365[[#This Row],[Emissionsfaktor '[in t CO2e/Einheit']]]*VLOOKUP(Dateneingabe_Emissionsquellen334365[[#This Row],[Datenqulität
(Dropdown)]], Datenqualität[], 2,FALSE),"")</f>
        <v/>
      </c>
    </row>
    <row r="17" spans="1:11" ht="14.1" customHeight="1">
      <c r="A17" s="16"/>
      <c r="B17" s="16"/>
      <c r="C17" s="16"/>
      <c r="D17" s="363"/>
      <c r="E17" s="181" t="str">
        <f>IFERROR(VLOOKUP(Dateneingabe_Emissionsquellen334365[[#This Row],[Emissionsquelle
(Dropdown)]],Emissionsfaktoren!$B:$G,2,FALSE),"")</f>
        <v/>
      </c>
      <c r="F17" s="26"/>
      <c r="G17" s="16"/>
      <c r="H17" s="16"/>
      <c r="I17" s="415" t="str">
        <f>IFERROR(VLOOKUP(Dateneingabe_Emissionsquellen334365[[#This Row],[Emissionsquelle
(Dropdown)]],Emissionsfaktoren!$B:$G,5,FALSE),"")</f>
        <v/>
      </c>
      <c r="J17" s="408" t="str">
        <f>IFERROR(Dateneingabe_Emissionsquellen334365[[#This Row],[Menge]]*Dateneingabe_Emissionsquellen334365[[#This Row],[Emissionsfaktor '[in t CO2e/Einheit']]]*VLOOKUP(Dateneingabe_Emissionsquellen334365[[#This Row],[Datenqulität
(Dropdown)]], Datenqualität[], 2,FALSE),"")</f>
        <v/>
      </c>
    </row>
    <row r="18" spans="1:11" ht="14.1" customHeight="1">
      <c r="A18" s="16"/>
      <c r="B18" s="16"/>
      <c r="C18" s="16"/>
      <c r="D18" s="363"/>
      <c r="E18" s="181" t="str">
        <f>IFERROR(VLOOKUP(Dateneingabe_Emissionsquellen334365[[#This Row],[Emissionsquelle
(Dropdown)]],Emissionsfaktoren!$B:$G,2,FALSE),"")</f>
        <v/>
      </c>
      <c r="F18" s="26"/>
      <c r="G18" s="16"/>
      <c r="H18" s="16"/>
      <c r="I18" s="415" t="str">
        <f>IFERROR(VLOOKUP(Dateneingabe_Emissionsquellen334365[[#This Row],[Emissionsquelle
(Dropdown)]],Emissionsfaktoren!$B:$G,5,FALSE),"")</f>
        <v/>
      </c>
      <c r="J18" s="408" t="str">
        <f>IFERROR(Dateneingabe_Emissionsquellen334365[[#This Row],[Menge]]*Dateneingabe_Emissionsquellen334365[[#This Row],[Emissionsfaktor '[in t CO2e/Einheit']]]*VLOOKUP(Dateneingabe_Emissionsquellen334365[[#This Row],[Datenqulität
(Dropdown)]], Datenqualität[], 2,FALSE),"")</f>
        <v/>
      </c>
    </row>
    <row r="19" spans="1:11" ht="14.1" customHeight="1">
      <c r="A19" s="16"/>
      <c r="B19" s="16"/>
      <c r="C19" s="16"/>
      <c r="D19" s="363"/>
      <c r="E19" s="181" t="str">
        <f>IFERROR(VLOOKUP(Dateneingabe_Emissionsquellen334365[[#This Row],[Emissionsquelle
(Dropdown)]],Emissionsfaktoren!$B:$G,2,FALSE),"")</f>
        <v/>
      </c>
      <c r="F19" s="26"/>
      <c r="G19" s="16"/>
      <c r="H19" s="16"/>
      <c r="I19" s="415" t="str">
        <f>IFERROR(VLOOKUP(Dateneingabe_Emissionsquellen334365[[#This Row],[Emissionsquelle
(Dropdown)]],Emissionsfaktoren!$B:$G,5,FALSE),"")</f>
        <v/>
      </c>
      <c r="J19" s="408" t="str">
        <f>IFERROR(Dateneingabe_Emissionsquellen334365[[#This Row],[Menge]]*Dateneingabe_Emissionsquellen334365[[#This Row],[Emissionsfaktor '[in t CO2e/Einheit']]]*VLOOKUP(Dateneingabe_Emissionsquellen334365[[#This Row],[Datenqulität
(Dropdown)]], Datenqualität[], 2,FALSE),"")</f>
        <v/>
      </c>
    </row>
    <row r="20" spans="1:11" ht="14.1" customHeight="1">
      <c r="A20" s="16"/>
      <c r="B20" s="16"/>
      <c r="C20" s="16"/>
      <c r="D20" s="363"/>
      <c r="E20" s="181" t="str">
        <f>IFERROR(VLOOKUP(Dateneingabe_Emissionsquellen334365[[#This Row],[Emissionsquelle
(Dropdown)]],Emissionsfaktoren!$B:$G,2,FALSE),"")</f>
        <v/>
      </c>
      <c r="F20" s="26"/>
      <c r="G20" s="16"/>
      <c r="H20" s="16"/>
      <c r="I20" s="415" t="str">
        <f>IFERROR(VLOOKUP(Dateneingabe_Emissionsquellen334365[[#This Row],[Emissionsquelle
(Dropdown)]],Emissionsfaktoren!$B:$G,5,FALSE),"")</f>
        <v/>
      </c>
      <c r="J20" s="408" t="str">
        <f>IFERROR(Dateneingabe_Emissionsquellen334365[[#This Row],[Menge]]*Dateneingabe_Emissionsquellen334365[[#This Row],[Emissionsfaktor '[in t CO2e/Einheit']]]*VLOOKUP(Dateneingabe_Emissionsquellen334365[[#This Row],[Datenqulität
(Dropdown)]], Datenqualität[], 2,FALSE),"")</f>
        <v/>
      </c>
    </row>
    <row r="21" spans="1:11" ht="14.1" customHeight="1">
      <c r="A21" s="16"/>
      <c r="B21" s="16"/>
      <c r="C21" s="16"/>
      <c r="D21" s="363"/>
      <c r="E21" s="181" t="str">
        <f>IFERROR(VLOOKUP(Dateneingabe_Emissionsquellen334365[[#This Row],[Emissionsquelle
(Dropdown)]],Emissionsfaktoren!$B:$G,2,FALSE),"")</f>
        <v/>
      </c>
      <c r="F21" s="26"/>
      <c r="G21" s="16"/>
      <c r="H21" s="16"/>
      <c r="I21" s="415" t="str">
        <f>IFERROR(VLOOKUP(Dateneingabe_Emissionsquellen334365[[#This Row],[Emissionsquelle
(Dropdown)]],Emissionsfaktoren!$B:$G,5,FALSE),"")</f>
        <v/>
      </c>
      <c r="J21" s="408" t="str">
        <f>IFERROR(Dateneingabe_Emissionsquellen334365[[#This Row],[Menge]]*Dateneingabe_Emissionsquellen334365[[#This Row],[Emissionsfaktor '[in t CO2e/Einheit']]]*VLOOKUP(Dateneingabe_Emissionsquellen334365[[#This Row],[Datenqulität
(Dropdown)]], Datenqualität[], 2,FALSE),"")</f>
        <v/>
      </c>
    </row>
    <row r="22" spans="1:11" ht="14.1" customHeight="1">
      <c r="A22" s="16"/>
      <c r="B22" s="16"/>
      <c r="C22" s="16"/>
      <c r="D22" s="363"/>
      <c r="E22" s="181" t="str">
        <f>IFERROR(VLOOKUP(Dateneingabe_Emissionsquellen334365[[#This Row],[Emissionsquelle
(Dropdown)]],Emissionsfaktoren!$B:$G,2,FALSE),"")</f>
        <v/>
      </c>
      <c r="F22" s="26"/>
      <c r="G22" s="16"/>
      <c r="H22" s="16"/>
      <c r="I22" s="415" t="str">
        <f>IFERROR(VLOOKUP(Dateneingabe_Emissionsquellen334365[[#This Row],[Emissionsquelle
(Dropdown)]],Emissionsfaktoren!$B:$G,5,FALSE),"")</f>
        <v/>
      </c>
      <c r="J22" s="408" t="str">
        <f>IFERROR(Dateneingabe_Emissionsquellen334365[[#This Row],[Menge]]*Dateneingabe_Emissionsquellen334365[[#This Row],[Emissionsfaktor '[in t CO2e/Einheit']]]*VLOOKUP(Dateneingabe_Emissionsquellen334365[[#This Row],[Datenqulität
(Dropdown)]], Datenqualität[], 2,FALSE),"")</f>
        <v/>
      </c>
    </row>
    <row r="23" spans="1:11" ht="14.1" customHeight="1">
      <c r="A23" s="16"/>
      <c r="B23" s="16"/>
      <c r="C23" s="16"/>
      <c r="D23" s="363"/>
      <c r="E23" s="181" t="str">
        <f>IFERROR(VLOOKUP(Dateneingabe_Emissionsquellen334365[[#This Row],[Emissionsquelle
(Dropdown)]],Emissionsfaktoren!$B:$G,2,FALSE),"")</f>
        <v/>
      </c>
      <c r="F23" s="26"/>
      <c r="G23" s="16"/>
      <c r="H23" s="16"/>
      <c r="I23" s="415" t="str">
        <f>IFERROR(VLOOKUP(Dateneingabe_Emissionsquellen334365[[#This Row],[Emissionsquelle
(Dropdown)]],Emissionsfaktoren!$B:$G,5,FALSE),"")</f>
        <v/>
      </c>
      <c r="J23" s="408" t="str">
        <f>IFERROR(Dateneingabe_Emissionsquellen334365[[#This Row],[Menge]]*Dateneingabe_Emissionsquellen334365[[#This Row],[Emissionsfaktor '[in t CO2e/Einheit']]]*VLOOKUP(Dateneingabe_Emissionsquellen334365[[#This Row],[Datenqulität
(Dropdown)]], Datenqualität[], 2,FALSE),"")</f>
        <v/>
      </c>
      <c r="K23" s="37"/>
    </row>
    <row r="24" spans="1:11" ht="14.1" customHeight="1">
      <c r="A24" s="16"/>
      <c r="B24" s="16"/>
      <c r="C24" s="16"/>
      <c r="D24" s="363"/>
      <c r="E24" s="181" t="str">
        <f>IFERROR(VLOOKUP(Dateneingabe_Emissionsquellen334365[[#This Row],[Emissionsquelle
(Dropdown)]],Emissionsfaktoren!$B:$G,2,FALSE),"")</f>
        <v/>
      </c>
      <c r="F24" s="26"/>
      <c r="G24" s="16"/>
      <c r="H24" s="16"/>
      <c r="I24" s="415" t="str">
        <f>IFERROR(VLOOKUP(Dateneingabe_Emissionsquellen334365[[#This Row],[Emissionsquelle
(Dropdown)]],Emissionsfaktoren!$B:$G,5,FALSE),"")</f>
        <v/>
      </c>
      <c r="J24" s="408" t="str">
        <f>IFERROR(Dateneingabe_Emissionsquellen334365[[#This Row],[Menge]]*Dateneingabe_Emissionsquellen334365[[#This Row],[Emissionsfaktor '[in t CO2e/Einheit']]]*VLOOKUP(Dateneingabe_Emissionsquellen334365[[#This Row],[Datenqulität
(Dropdown)]], Datenqualität[], 2,FALSE),"")</f>
        <v/>
      </c>
      <c r="K24" s="37"/>
    </row>
    <row r="25" spans="1:11" ht="14.1" customHeight="1">
      <c r="A25" s="16"/>
      <c r="B25" s="16"/>
      <c r="C25" s="16"/>
      <c r="D25" s="363"/>
      <c r="E25" s="181" t="str">
        <f>IFERROR(VLOOKUP(Dateneingabe_Emissionsquellen334365[[#This Row],[Emissionsquelle
(Dropdown)]],Emissionsfaktoren!$B:$G,2,FALSE),"")</f>
        <v/>
      </c>
      <c r="F25" s="26"/>
      <c r="G25" s="16"/>
      <c r="H25" s="16"/>
      <c r="I25" s="415" t="str">
        <f>IFERROR(VLOOKUP(Dateneingabe_Emissionsquellen334365[[#This Row],[Emissionsquelle
(Dropdown)]],Emissionsfaktoren!$B:$G,5,FALSE),"")</f>
        <v/>
      </c>
      <c r="J25" s="408" t="str">
        <f>IFERROR(Dateneingabe_Emissionsquellen334365[[#This Row],[Menge]]*Dateneingabe_Emissionsquellen334365[[#This Row],[Emissionsfaktor '[in t CO2e/Einheit']]]*VLOOKUP(Dateneingabe_Emissionsquellen334365[[#This Row],[Datenqulität
(Dropdown)]], Datenqualität[], 2,FALSE),"")</f>
        <v/>
      </c>
      <c r="K25" s="37"/>
    </row>
    <row r="26" spans="1:11" ht="14.1" customHeight="1">
      <c r="A26" s="16"/>
      <c r="B26" s="16"/>
      <c r="C26" s="16"/>
      <c r="D26" s="363"/>
      <c r="E26" s="181" t="str">
        <f>IFERROR(VLOOKUP(Dateneingabe_Emissionsquellen334365[[#This Row],[Emissionsquelle
(Dropdown)]],Emissionsfaktoren!$B:$G,2,FALSE),"")</f>
        <v/>
      </c>
      <c r="F26" s="26"/>
      <c r="G26" s="16"/>
      <c r="H26" s="16"/>
      <c r="I26" s="415" t="str">
        <f>IFERROR(VLOOKUP(Dateneingabe_Emissionsquellen334365[[#This Row],[Emissionsquelle
(Dropdown)]],Emissionsfaktoren!$B:$G,5,FALSE),"")</f>
        <v/>
      </c>
      <c r="J26" s="408" t="str">
        <f>IFERROR(Dateneingabe_Emissionsquellen334365[[#This Row],[Menge]]*Dateneingabe_Emissionsquellen334365[[#This Row],[Emissionsfaktor '[in t CO2e/Einheit']]]*VLOOKUP(Dateneingabe_Emissionsquellen334365[[#This Row],[Datenqulität
(Dropdown)]], Datenqualität[], 2,FALSE),"")</f>
        <v/>
      </c>
      <c r="K26" s="37"/>
    </row>
    <row r="27" spans="1:11" ht="14.1" customHeight="1">
      <c r="A27" s="16"/>
      <c r="B27" s="16"/>
      <c r="C27" s="16"/>
      <c r="D27" s="363"/>
      <c r="E27" s="181" t="str">
        <f>IFERROR(VLOOKUP(Dateneingabe_Emissionsquellen334365[[#This Row],[Emissionsquelle
(Dropdown)]],Emissionsfaktoren!$B:$G,2,FALSE),"")</f>
        <v/>
      </c>
      <c r="F27" s="26"/>
      <c r="G27" s="16"/>
      <c r="H27" s="16"/>
      <c r="I27" s="415" t="str">
        <f>IFERROR(VLOOKUP(Dateneingabe_Emissionsquellen334365[[#This Row],[Emissionsquelle
(Dropdown)]],Emissionsfaktoren!$B:$G,5,FALSE),"")</f>
        <v/>
      </c>
      <c r="J27" s="408" t="str">
        <f>IFERROR(Dateneingabe_Emissionsquellen334365[[#This Row],[Menge]]*Dateneingabe_Emissionsquellen334365[[#This Row],[Emissionsfaktor '[in t CO2e/Einheit']]]*VLOOKUP(Dateneingabe_Emissionsquellen334365[[#This Row],[Datenqulität
(Dropdown)]], Datenqualität[], 2,FALSE),"")</f>
        <v/>
      </c>
      <c r="K27" s="37"/>
    </row>
    <row r="28" spans="1:11" ht="14.1" customHeight="1">
      <c r="A28" s="16"/>
      <c r="B28" s="16"/>
      <c r="C28" s="16"/>
      <c r="D28" s="363"/>
      <c r="E28" s="181" t="str">
        <f>IFERROR(VLOOKUP(Dateneingabe_Emissionsquellen334365[[#This Row],[Emissionsquelle
(Dropdown)]],Emissionsfaktoren!$B:$G,2,FALSE),"")</f>
        <v/>
      </c>
      <c r="F28" s="26"/>
      <c r="G28" s="16"/>
      <c r="H28" s="16"/>
      <c r="I28" s="415" t="str">
        <f>IFERROR(VLOOKUP(Dateneingabe_Emissionsquellen334365[[#This Row],[Emissionsquelle
(Dropdown)]],Emissionsfaktoren!$B:$G,5,FALSE),"")</f>
        <v/>
      </c>
      <c r="J28" s="408" t="str">
        <f>IFERROR(Dateneingabe_Emissionsquellen334365[[#This Row],[Menge]]*Dateneingabe_Emissionsquellen334365[[#This Row],[Emissionsfaktor '[in t CO2e/Einheit']]]*VLOOKUP(Dateneingabe_Emissionsquellen334365[[#This Row],[Datenqulität
(Dropdown)]], Datenqualität[], 2,FALSE),"")</f>
        <v/>
      </c>
      <c r="K28" s="37"/>
    </row>
    <row r="29" spans="1:11" ht="14.1" customHeight="1">
      <c r="A29" s="16"/>
      <c r="B29" s="16"/>
      <c r="C29" s="16"/>
      <c r="D29" s="363"/>
      <c r="E29" s="181" t="str">
        <f>IFERROR(VLOOKUP(Dateneingabe_Emissionsquellen334365[[#This Row],[Emissionsquelle
(Dropdown)]],Emissionsfaktoren!$B:$G,2,FALSE),"")</f>
        <v/>
      </c>
      <c r="F29" s="26"/>
      <c r="G29" s="16"/>
      <c r="H29" s="16"/>
      <c r="I29" s="415" t="str">
        <f>IFERROR(VLOOKUP(Dateneingabe_Emissionsquellen334365[[#This Row],[Emissionsquelle
(Dropdown)]],Emissionsfaktoren!$B:$G,5,FALSE),"")</f>
        <v/>
      </c>
      <c r="J29" s="408" t="str">
        <f>IFERROR(Dateneingabe_Emissionsquellen334365[[#This Row],[Menge]]*Dateneingabe_Emissionsquellen334365[[#This Row],[Emissionsfaktor '[in t CO2e/Einheit']]]*VLOOKUP(Dateneingabe_Emissionsquellen334365[[#This Row],[Datenqulität
(Dropdown)]], Datenqualität[], 2,FALSE),"")</f>
        <v/>
      </c>
      <c r="K29" s="37"/>
    </row>
    <row r="30" spans="1:11" ht="14.1" customHeight="1">
      <c r="A30" s="16"/>
      <c r="B30" s="16"/>
      <c r="C30" s="16"/>
      <c r="D30" s="363"/>
      <c r="E30" s="181" t="str">
        <f>IFERROR(VLOOKUP(Dateneingabe_Emissionsquellen334365[[#This Row],[Emissionsquelle
(Dropdown)]],Emissionsfaktoren!$B:$G,2,FALSE),"")</f>
        <v/>
      </c>
      <c r="F30" s="26"/>
      <c r="G30" s="16"/>
      <c r="H30" s="16"/>
      <c r="I30" s="415" t="str">
        <f>IFERROR(VLOOKUP(Dateneingabe_Emissionsquellen334365[[#This Row],[Emissionsquelle
(Dropdown)]],Emissionsfaktoren!$B:$G,5,FALSE),"")</f>
        <v/>
      </c>
      <c r="J30" s="408" t="str">
        <f>IFERROR(Dateneingabe_Emissionsquellen334365[[#This Row],[Menge]]*Dateneingabe_Emissionsquellen334365[[#This Row],[Emissionsfaktor '[in t CO2e/Einheit']]]*VLOOKUP(Dateneingabe_Emissionsquellen334365[[#This Row],[Datenqulität
(Dropdown)]], Datenqualität[], 2,FALSE),"")</f>
        <v/>
      </c>
      <c r="K30" s="37"/>
    </row>
    <row r="31" spans="1:11" ht="14.1" customHeight="1">
      <c r="A31" s="16"/>
      <c r="B31" s="16"/>
      <c r="C31" s="16"/>
      <c r="D31" s="363"/>
      <c r="E31" s="181" t="str">
        <f>IFERROR(VLOOKUP(Dateneingabe_Emissionsquellen334365[[#This Row],[Emissionsquelle
(Dropdown)]],Emissionsfaktoren!$B:$G,2,FALSE),"")</f>
        <v/>
      </c>
      <c r="F31" s="26"/>
      <c r="G31" s="16"/>
      <c r="H31" s="16"/>
      <c r="I31" s="415" t="str">
        <f>IFERROR(VLOOKUP(Dateneingabe_Emissionsquellen334365[[#This Row],[Emissionsquelle
(Dropdown)]],Emissionsfaktoren!$B:$G,5,FALSE),"")</f>
        <v/>
      </c>
      <c r="J31" s="408" t="str">
        <f>IFERROR(Dateneingabe_Emissionsquellen334365[[#This Row],[Menge]]*Dateneingabe_Emissionsquellen334365[[#This Row],[Emissionsfaktor '[in t CO2e/Einheit']]]*VLOOKUP(Dateneingabe_Emissionsquellen334365[[#This Row],[Datenqulität
(Dropdown)]], Datenqualität[], 2,FALSE),"")</f>
        <v/>
      </c>
      <c r="K31" s="37"/>
    </row>
    <row r="32" spans="1:11" ht="14.1" customHeight="1">
      <c r="A32" s="16"/>
      <c r="B32" s="16"/>
      <c r="C32" s="16"/>
      <c r="D32" s="363"/>
      <c r="E32" s="181" t="str">
        <f>IFERROR(VLOOKUP(Dateneingabe_Emissionsquellen334365[[#This Row],[Emissionsquelle
(Dropdown)]],Emissionsfaktoren!$B:$G,2,FALSE),"")</f>
        <v/>
      </c>
      <c r="F32" s="26"/>
      <c r="G32" s="16"/>
      <c r="H32" s="16"/>
      <c r="I32" s="415" t="str">
        <f>IFERROR(VLOOKUP(Dateneingabe_Emissionsquellen334365[[#This Row],[Emissionsquelle
(Dropdown)]],Emissionsfaktoren!$B:$G,5,FALSE),"")</f>
        <v/>
      </c>
      <c r="J32" s="408" t="str">
        <f>IFERROR(Dateneingabe_Emissionsquellen334365[[#This Row],[Menge]]*Dateneingabe_Emissionsquellen334365[[#This Row],[Emissionsfaktor '[in t CO2e/Einheit']]]*VLOOKUP(Dateneingabe_Emissionsquellen334365[[#This Row],[Datenqulität
(Dropdown)]], Datenqualität[], 2,FALSE),"")</f>
        <v/>
      </c>
      <c r="K32" s="37"/>
    </row>
    <row r="33" spans="1:11" ht="14.1" customHeight="1">
      <c r="A33" s="16"/>
      <c r="B33" s="16"/>
      <c r="C33" s="16"/>
      <c r="D33" s="363"/>
      <c r="E33" s="181" t="str">
        <f>IFERROR(VLOOKUP(Dateneingabe_Emissionsquellen334365[[#This Row],[Emissionsquelle
(Dropdown)]],Emissionsfaktoren!$B:$G,2,FALSE),"")</f>
        <v/>
      </c>
      <c r="F33" s="26"/>
      <c r="G33" s="16"/>
      <c r="H33" s="16"/>
      <c r="I33" s="415" t="str">
        <f>IFERROR(VLOOKUP(Dateneingabe_Emissionsquellen334365[[#This Row],[Emissionsquelle
(Dropdown)]],Emissionsfaktoren!$B:$G,5,FALSE),"")</f>
        <v/>
      </c>
      <c r="J33" s="408" t="str">
        <f>IFERROR(Dateneingabe_Emissionsquellen334365[[#This Row],[Menge]]*Dateneingabe_Emissionsquellen334365[[#This Row],[Emissionsfaktor '[in t CO2e/Einheit']]]*VLOOKUP(Dateneingabe_Emissionsquellen334365[[#This Row],[Datenqulität
(Dropdown)]], Datenqualität[], 2,FALSE),"")</f>
        <v/>
      </c>
      <c r="K33" s="37"/>
    </row>
    <row r="34" spans="1:11" ht="14.1" customHeight="1">
      <c r="A34" s="16"/>
      <c r="B34" s="16"/>
      <c r="C34" s="16"/>
      <c r="D34" s="363"/>
      <c r="E34" s="181" t="str">
        <f>IFERROR(VLOOKUP(Dateneingabe_Emissionsquellen334365[[#This Row],[Emissionsquelle
(Dropdown)]],Emissionsfaktoren!$B:$G,2,FALSE),"")</f>
        <v/>
      </c>
      <c r="F34" s="26"/>
      <c r="G34" s="16"/>
      <c r="H34" s="16"/>
      <c r="I34" s="415" t="str">
        <f>IFERROR(VLOOKUP(Dateneingabe_Emissionsquellen334365[[#This Row],[Emissionsquelle
(Dropdown)]],Emissionsfaktoren!$B:$G,5,FALSE),"")</f>
        <v/>
      </c>
      <c r="J34" s="408" t="str">
        <f>IFERROR(Dateneingabe_Emissionsquellen334365[[#This Row],[Menge]]*Dateneingabe_Emissionsquellen334365[[#This Row],[Emissionsfaktor '[in t CO2e/Einheit']]]*VLOOKUP(Dateneingabe_Emissionsquellen334365[[#This Row],[Datenqulität
(Dropdown)]], Datenqualität[], 2,FALSE),"")</f>
        <v/>
      </c>
      <c r="K34" s="37"/>
    </row>
    <row r="35" spans="1:11" ht="14.1" customHeight="1">
      <c r="A35" s="16"/>
      <c r="B35" s="16"/>
      <c r="C35" s="16"/>
      <c r="D35" s="363"/>
      <c r="E35" s="181" t="str">
        <f>IFERROR(VLOOKUP(Dateneingabe_Emissionsquellen334365[[#This Row],[Emissionsquelle
(Dropdown)]],Emissionsfaktoren!$B:$G,2,FALSE),"")</f>
        <v/>
      </c>
      <c r="F35" s="26"/>
      <c r="G35" s="16"/>
      <c r="H35" s="16"/>
      <c r="I35" s="415" t="str">
        <f>IFERROR(VLOOKUP(Dateneingabe_Emissionsquellen334365[[#This Row],[Emissionsquelle
(Dropdown)]],Emissionsfaktoren!$B:$G,5,FALSE),"")</f>
        <v/>
      </c>
      <c r="J35" s="408" t="str">
        <f>IFERROR(Dateneingabe_Emissionsquellen334365[[#This Row],[Menge]]*Dateneingabe_Emissionsquellen334365[[#This Row],[Emissionsfaktor '[in t CO2e/Einheit']]]*VLOOKUP(Dateneingabe_Emissionsquellen334365[[#This Row],[Datenqulität
(Dropdown)]], Datenqualität[], 2,FALSE),"")</f>
        <v/>
      </c>
      <c r="K35" s="37"/>
    </row>
    <row r="36" spans="1:11" ht="14.1" customHeight="1">
      <c r="A36" s="16"/>
      <c r="B36" s="16"/>
      <c r="C36" s="16"/>
      <c r="D36" s="363"/>
      <c r="E36" s="181" t="str">
        <f>IFERROR(VLOOKUP(Dateneingabe_Emissionsquellen334365[[#This Row],[Emissionsquelle
(Dropdown)]],Emissionsfaktoren!$B:$G,2,FALSE),"")</f>
        <v/>
      </c>
      <c r="F36" s="26"/>
      <c r="G36" s="16"/>
      <c r="H36" s="16"/>
      <c r="I36" s="415" t="str">
        <f>IFERROR(VLOOKUP(Dateneingabe_Emissionsquellen334365[[#This Row],[Emissionsquelle
(Dropdown)]],Emissionsfaktoren!$B:$G,5,FALSE),"")</f>
        <v/>
      </c>
      <c r="J36" s="408" t="str">
        <f>IFERROR(Dateneingabe_Emissionsquellen334365[[#This Row],[Menge]]*Dateneingabe_Emissionsquellen334365[[#This Row],[Emissionsfaktor '[in t CO2e/Einheit']]]*VLOOKUP(Dateneingabe_Emissionsquellen334365[[#This Row],[Datenqulität
(Dropdown)]], Datenqualität[], 2,FALSE),"")</f>
        <v/>
      </c>
      <c r="K36" s="37"/>
    </row>
    <row r="37" spans="1:11" ht="14.1" customHeight="1">
      <c r="A37" s="16"/>
      <c r="B37" s="16"/>
      <c r="C37" s="16"/>
      <c r="D37" s="363"/>
      <c r="E37" s="181" t="str">
        <f>IFERROR(VLOOKUP(Dateneingabe_Emissionsquellen334365[[#This Row],[Emissionsquelle
(Dropdown)]],Emissionsfaktoren!$B:$G,2,FALSE),"")</f>
        <v/>
      </c>
      <c r="F37" s="26"/>
      <c r="G37" s="16"/>
      <c r="H37" s="16"/>
      <c r="I37" s="415" t="str">
        <f>IFERROR(VLOOKUP(Dateneingabe_Emissionsquellen334365[[#This Row],[Emissionsquelle
(Dropdown)]],Emissionsfaktoren!$B:$G,5,FALSE),"")</f>
        <v/>
      </c>
      <c r="J37" s="408" t="str">
        <f>IFERROR(Dateneingabe_Emissionsquellen334365[[#This Row],[Menge]]*Dateneingabe_Emissionsquellen334365[[#This Row],[Emissionsfaktor '[in t CO2e/Einheit']]]*VLOOKUP(Dateneingabe_Emissionsquellen334365[[#This Row],[Datenqulität
(Dropdown)]], Datenqualität[], 2,FALSE),"")</f>
        <v/>
      </c>
      <c r="K37" s="37"/>
    </row>
    <row r="38" spans="1:11" ht="14.1" customHeight="1">
      <c r="A38" s="16"/>
      <c r="B38" s="16"/>
      <c r="C38" s="16"/>
      <c r="D38" s="363"/>
      <c r="E38" s="181" t="str">
        <f>IFERROR(VLOOKUP(Dateneingabe_Emissionsquellen334365[[#This Row],[Emissionsquelle
(Dropdown)]],Emissionsfaktoren!$B:$G,2,FALSE),"")</f>
        <v/>
      </c>
      <c r="F38" s="26"/>
      <c r="G38" s="16"/>
      <c r="H38" s="16"/>
      <c r="I38" s="415" t="str">
        <f>IFERROR(VLOOKUP(Dateneingabe_Emissionsquellen334365[[#This Row],[Emissionsquelle
(Dropdown)]],Emissionsfaktoren!$B:$G,5,FALSE),"")</f>
        <v/>
      </c>
      <c r="J38" s="408" t="str">
        <f>IFERROR(Dateneingabe_Emissionsquellen334365[[#This Row],[Menge]]*Dateneingabe_Emissionsquellen334365[[#This Row],[Emissionsfaktor '[in t CO2e/Einheit']]]*VLOOKUP(Dateneingabe_Emissionsquellen334365[[#This Row],[Datenqulität
(Dropdown)]], Datenqualität[], 2,FALSE),"")</f>
        <v/>
      </c>
      <c r="K38" s="37"/>
    </row>
    <row r="39" spans="1:11" ht="14.1" customHeight="1">
      <c r="A39" s="16"/>
      <c r="B39" s="16"/>
      <c r="C39" s="16"/>
      <c r="D39" s="363"/>
      <c r="E39" s="181" t="str">
        <f>IFERROR(VLOOKUP(Dateneingabe_Emissionsquellen334365[[#This Row],[Emissionsquelle
(Dropdown)]],Emissionsfaktoren!$B:$G,2,FALSE),"")</f>
        <v/>
      </c>
      <c r="F39" s="26"/>
      <c r="G39" s="16"/>
      <c r="H39" s="16"/>
      <c r="I39" s="415" t="str">
        <f>IFERROR(VLOOKUP(Dateneingabe_Emissionsquellen334365[[#This Row],[Emissionsquelle
(Dropdown)]],Emissionsfaktoren!$B:$G,5,FALSE),"")</f>
        <v/>
      </c>
      <c r="J39" s="408" t="str">
        <f>IFERROR(Dateneingabe_Emissionsquellen334365[[#This Row],[Menge]]*Dateneingabe_Emissionsquellen334365[[#This Row],[Emissionsfaktor '[in t CO2e/Einheit']]]*VLOOKUP(Dateneingabe_Emissionsquellen334365[[#This Row],[Datenqulität
(Dropdown)]], Datenqualität[], 2,FALSE),"")</f>
        <v/>
      </c>
      <c r="K39" s="37"/>
    </row>
    <row r="40" spans="1:11" ht="14.1" customHeight="1">
      <c r="A40" s="16"/>
      <c r="B40" s="16"/>
      <c r="C40" s="16"/>
      <c r="D40" s="363"/>
      <c r="E40" s="181" t="str">
        <f>IFERROR(VLOOKUP(Dateneingabe_Emissionsquellen334365[[#This Row],[Emissionsquelle
(Dropdown)]],Emissionsfaktoren!$B:$G,2,FALSE),"")</f>
        <v/>
      </c>
      <c r="F40" s="26"/>
      <c r="G40" s="16"/>
      <c r="H40" s="16"/>
      <c r="I40" s="415" t="str">
        <f>IFERROR(VLOOKUP(Dateneingabe_Emissionsquellen334365[[#This Row],[Emissionsquelle
(Dropdown)]],Emissionsfaktoren!$B:$G,5,FALSE),"")</f>
        <v/>
      </c>
      <c r="J40" s="408" t="str">
        <f>IFERROR(Dateneingabe_Emissionsquellen334365[[#This Row],[Menge]]*Dateneingabe_Emissionsquellen334365[[#This Row],[Emissionsfaktor '[in t CO2e/Einheit']]]*VLOOKUP(Dateneingabe_Emissionsquellen334365[[#This Row],[Datenqulität
(Dropdown)]], Datenqualität[], 2,FALSE),"")</f>
        <v/>
      </c>
      <c r="K40" s="37"/>
    </row>
    <row r="41" spans="1:11" ht="14.1" customHeight="1">
      <c r="A41" s="16"/>
      <c r="B41" s="16"/>
      <c r="C41" s="16"/>
      <c r="D41" s="363"/>
      <c r="E41" s="181" t="str">
        <f>IFERROR(VLOOKUP(Dateneingabe_Emissionsquellen334365[[#This Row],[Emissionsquelle
(Dropdown)]],Emissionsfaktoren!$B:$G,2,FALSE),"")</f>
        <v/>
      </c>
      <c r="F41" s="26"/>
      <c r="G41" s="16"/>
      <c r="H41" s="16"/>
      <c r="I41" s="415" t="str">
        <f>IFERROR(VLOOKUP(Dateneingabe_Emissionsquellen334365[[#This Row],[Emissionsquelle
(Dropdown)]],Emissionsfaktoren!$B:$G,5,FALSE),"")</f>
        <v/>
      </c>
      <c r="J41" s="408" t="str">
        <f>IFERROR(Dateneingabe_Emissionsquellen334365[[#This Row],[Menge]]*Dateneingabe_Emissionsquellen334365[[#This Row],[Emissionsfaktor '[in t CO2e/Einheit']]]*VLOOKUP(Dateneingabe_Emissionsquellen334365[[#This Row],[Datenqulität
(Dropdown)]], Datenqualität[], 2,FALSE),"")</f>
        <v/>
      </c>
      <c r="K41" s="37"/>
    </row>
    <row r="42" spans="1:11" ht="14.1" customHeight="1">
      <c r="A42" s="16"/>
      <c r="B42" s="16"/>
      <c r="C42" s="16"/>
      <c r="D42" s="363"/>
      <c r="E42" s="181" t="str">
        <f>IFERROR(VLOOKUP(Dateneingabe_Emissionsquellen334365[[#This Row],[Emissionsquelle
(Dropdown)]],Emissionsfaktoren!$B:$G,2,FALSE),"")</f>
        <v/>
      </c>
      <c r="F42" s="26"/>
      <c r="G42" s="16"/>
      <c r="H42" s="16"/>
      <c r="I42" s="415" t="str">
        <f>IFERROR(VLOOKUP(Dateneingabe_Emissionsquellen334365[[#This Row],[Emissionsquelle
(Dropdown)]],Emissionsfaktoren!$B:$G,5,FALSE),"")</f>
        <v/>
      </c>
      <c r="J42" s="408" t="str">
        <f>IFERROR(Dateneingabe_Emissionsquellen334365[[#This Row],[Menge]]*Dateneingabe_Emissionsquellen334365[[#This Row],[Emissionsfaktor '[in t CO2e/Einheit']]]*VLOOKUP(Dateneingabe_Emissionsquellen334365[[#This Row],[Datenqulität
(Dropdown)]], Datenqualität[], 2,FALSE),"")</f>
        <v/>
      </c>
      <c r="K42" s="37"/>
    </row>
    <row r="43" spans="1:11" ht="14.1" customHeight="1">
      <c r="A43" s="16"/>
      <c r="B43" s="16"/>
      <c r="C43" s="16"/>
      <c r="D43" s="363"/>
      <c r="E43" s="181" t="str">
        <f>IFERROR(VLOOKUP(Dateneingabe_Emissionsquellen334365[[#This Row],[Emissionsquelle
(Dropdown)]],Emissionsfaktoren!$B:$G,2,FALSE),"")</f>
        <v/>
      </c>
      <c r="F43" s="26"/>
      <c r="G43" s="16"/>
      <c r="H43" s="16"/>
      <c r="I43" s="415" t="str">
        <f>IFERROR(VLOOKUP(Dateneingabe_Emissionsquellen334365[[#This Row],[Emissionsquelle
(Dropdown)]],Emissionsfaktoren!$B:$G,5,FALSE),"")</f>
        <v/>
      </c>
      <c r="J43" s="408" t="str">
        <f>IFERROR(Dateneingabe_Emissionsquellen334365[[#This Row],[Menge]]*Dateneingabe_Emissionsquellen334365[[#This Row],[Emissionsfaktor '[in t CO2e/Einheit']]]*VLOOKUP(Dateneingabe_Emissionsquellen334365[[#This Row],[Datenqulität
(Dropdown)]], Datenqualität[], 2,FALSE),"")</f>
        <v/>
      </c>
    </row>
    <row r="44" spans="1:11" ht="14.1" customHeight="1">
      <c r="A44" s="16"/>
      <c r="B44" s="16"/>
      <c r="C44" s="16"/>
      <c r="D44" s="363"/>
      <c r="E44" s="181" t="str">
        <f>IFERROR(VLOOKUP(Dateneingabe_Emissionsquellen334365[[#This Row],[Emissionsquelle
(Dropdown)]],Emissionsfaktoren!$B:$G,2,FALSE),"")</f>
        <v/>
      </c>
      <c r="F44" s="26"/>
      <c r="G44" s="16"/>
      <c r="H44" s="16"/>
      <c r="I44" s="415" t="str">
        <f>IFERROR(VLOOKUP(Dateneingabe_Emissionsquellen334365[[#This Row],[Emissionsquelle
(Dropdown)]],Emissionsfaktoren!$B:$G,5,FALSE),"")</f>
        <v/>
      </c>
      <c r="J44" s="408" t="str">
        <f>IFERROR(Dateneingabe_Emissionsquellen334365[[#This Row],[Menge]]*Dateneingabe_Emissionsquellen334365[[#This Row],[Emissionsfaktor '[in t CO2e/Einheit']]]*VLOOKUP(Dateneingabe_Emissionsquellen334365[[#This Row],[Datenqulität
(Dropdown)]], Datenqualität[], 2,FALSE),"")</f>
        <v/>
      </c>
    </row>
    <row r="45" spans="1:11" ht="14.1" customHeight="1">
      <c r="A45" s="16"/>
      <c r="B45" s="16"/>
      <c r="C45" s="16"/>
      <c r="D45" s="363"/>
      <c r="E45" s="181" t="str">
        <f>IFERROR(VLOOKUP(Dateneingabe_Emissionsquellen334365[[#This Row],[Emissionsquelle
(Dropdown)]],Emissionsfaktoren!$B:$G,2,FALSE),"")</f>
        <v/>
      </c>
      <c r="F45" s="26"/>
      <c r="G45" s="16"/>
      <c r="H45" s="16"/>
      <c r="I45" s="415" t="str">
        <f>IFERROR(VLOOKUP(Dateneingabe_Emissionsquellen334365[[#This Row],[Emissionsquelle
(Dropdown)]],Emissionsfaktoren!$B:$G,5,FALSE),"")</f>
        <v/>
      </c>
      <c r="J45" s="408" t="str">
        <f>IFERROR(Dateneingabe_Emissionsquellen334365[[#This Row],[Menge]]*Dateneingabe_Emissionsquellen334365[[#This Row],[Emissionsfaktor '[in t CO2e/Einheit']]]*VLOOKUP(Dateneingabe_Emissionsquellen334365[[#This Row],[Datenqulität
(Dropdown)]], Datenqualität[], 2,FALSE),"")</f>
        <v/>
      </c>
    </row>
    <row r="46" spans="1:11" ht="14.1" customHeight="1">
      <c r="A46" s="16"/>
      <c r="B46" s="16"/>
      <c r="C46" s="16"/>
      <c r="D46" s="363"/>
      <c r="E46" s="181" t="str">
        <f>IFERROR(VLOOKUP(Dateneingabe_Emissionsquellen334365[[#This Row],[Emissionsquelle
(Dropdown)]],Emissionsfaktoren!$B:$G,2,FALSE),"")</f>
        <v/>
      </c>
      <c r="F46" s="26"/>
      <c r="G46" s="16"/>
      <c r="H46" s="16"/>
      <c r="I46" s="415" t="str">
        <f>IFERROR(VLOOKUP(Dateneingabe_Emissionsquellen334365[[#This Row],[Emissionsquelle
(Dropdown)]],Emissionsfaktoren!$B:$G,5,FALSE),"")</f>
        <v/>
      </c>
      <c r="J46" s="408" t="str">
        <f>IFERROR(Dateneingabe_Emissionsquellen334365[[#This Row],[Menge]]*Dateneingabe_Emissionsquellen334365[[#This Row],[Emissionsfaktor '[in t CO2e/Einheit']]]*VLOOKUP(Dateneingabe_Emissionsquellen334365[[#This Row],[Datenqulität
(Dropdown)]], Datenqualität[], 2,FALSE),"")</f>
        <v/>
      </c>
    </row>
    <row r="47" spans="1:11" ht="14.1" customHeight="1">
      <c r="A47" s="16"/>
      <c r="B47" s="16"/>
      <c r="C47" s="16"/>
      <c r="D47" s="363"/>
      <c r="E47" s="181" t="str">
        <f>IFERROR(VLOOKUP(Dateneingabe_Emissionsquellen334365[[#This Row],[Emissionsquelle
(Dropdown)]],Emissionsfaktoren!$B:$G,2,FALSE),"")</f>
        <v/>
      </c>
      <c r="F47" s="26"/>
      <c r="G47" s="16"/>
      <c r="H47" s="16"/>
      <c r="I47" s="415" t="str">
        <f>IFERROR(VLOOKUP(Dateneingabe_Emissionsquellen334365[[#This Row],[Emissionsquelle
(Dropdown)]],Emissionsfaktoren!$B:$G,5,FALSE),"")</f>
        <v/>
      </c>
      <c r="J47" s="408" t="str">
        <f>IFERROR(Dateneingabe_Emissionsquellen334365[[#This Row],[Menge]]*Dateneingabe_Emissionsquellen334365[[#This Row],[Emissionsfaktor '[in t CO2e/Einheit']]]*VLOOKUP(Dateneingabe_Emissionsquellen334365[[#This Row],[Datenqulität
(Dropdown)]], Datenqualität[], 2,FALSE),"")</f>
        <v/>
      </c>
    </row>
    <row r="48" spans="1:11" ht="14.1" customHeight="1">
      <c r="A48" s="16"/>
      <c r="B48" s="16"/>
      <c r="C48" s="16"/>
      <c r="D48" s="363"/>
      <c r="E48" s="181" t="str">
        <f>IFERROR(VLOOKUP(Dateneingabe_Emissionsquellen334365[[#This Row],[Emissionsquelle
(Dropdown)]],Emissionsfaktoren!$B:$G,2,FALSE),"")</f>
        <v/>
      </c>
      <c r="F48" s="26"/>
      <c r="G48" s="16"/>
      <c r="H48" s="16"/>
      <c r="I48" s="415" t="str">
        <f>IFERROR(VLOOKUP(Dateneingabe_Emissionsquellen334365[[#This Row],[Emissionsquelle
(Dropdown)]],Emissionsfaktoren!$B:$G,5,FALSE),"")</f>
        <v/>
      </c>
      <c r="J48" s="408" t="str">
        <f>IFERROR(Dateneingabe_Emissionsquellen334365[[#This Row],[Menge]]*Dateneingabe_Emissionsquellen334365[[#This Row],[Emissionsfaktor '[in t CO2e/Einheit']]]*VLOOKUP(Dateneingabe_Emissionsquellen334365[[#This Row],[Datenqulität
(Dropdown)]], Datenqualität[], 2,FALSE),"")</f>
        <v/>
      </c>
    </row>
    <row r="49" spans="1:10" ht="14.1" customHeight="1">
      <c r="A49" s="16"/>
      <c r="B49" s="16"/>
      <c r="C49" s="16"/>
      <c r="D49" s="363"/>
      <c r="E49" s="181" t="str">
        <f>IFERROR(VLOOKUP(Dateneingabe_Emissionsquellen334365[[#This Row],[Emissionsquelle
(Dropdown)]],Emissionsfaktoren!$B:$G,2,FALSE),"")</f>
        <v/>
      </c>
      <c r="F49" s="26"/>
      <c r="G49" s="16"/>
      <c r="H49" s="16"/>
      <c r="I49" s="415" t="str">
        <f>IFERROR(VLOOKUP(Dateneingabe_Emissionsquellen334365[[#This Row],[Emissionsquelle
(Dropdown)]],Emissionsfaktoren!$B:$G,5,FALSE),"")</f>
        <v/>
      </c>
      <c r="J49" s="408" t="str">
        <f>IFERROR(Dateneingabe_Emissionsquellen334365[[#This Row],[Menge]]*Dateneingabe_Emissionsquellen334365[[#This Row],[Emissionsfaktor '[in t CO2e/Einheit']]]*VLOOKUP(Dateneingabe_Emissionsquellen334365[[#This Row],[Datenqulität
(Dropdown)]], Datenqualität[], 2,FALSE),"")</f>
        <v/>
      </c>
    </row>
    <row r="50" spans="1:10" ht="14.1" customHeight="1">
      <c r="A50" s="16"/>
      <c r="B50" s="16"/>
      <c r="C50" s="16"/>
      <c r="D50" s="363"/>
      <c r="E50" s="181" t="str">
        <f>IFERROR(VLOOKUP(Dateneingabe_Emissionsquellen334365[[#This Row],[Emissionsquelle
(Dropdown)]],Emissionsfaktoren!$B:$G,2,FALSE),"")</f>
        <v/>
      </c>
      <c r="F50" s="26"/>
      <c r="G50" s="16"/>
      <c r="H50" s="16"/>
      <c r="I50" s="415" t="str">
        <f>IFERROR(VLOOKUP(Dateneingabe_Emissionsquellen334365[[#This Row],[Emissionsquelle
(Dropdown)]],Emissionsfaktoren!$B:$G,5,FALSE),"")</f>
        <v/>
      </c>
      <c r="J50" s="408" t="str">
        <f>IFERROR(Dateneingabe_Emissionsquellen334365[[#This Row],[Menge]]*Dateneingabe_Emissionsquellen334365[[#This Row],[Emissionsfaktor '[in t CO2e/Einheit']]]*VLOOKUP(Dateneingabe_Emissionsquellen334365[[#This Row],[Datenqulität
(Dropdown)]], Datenqualität[], 2,FALSE),"")</f>
        <v/>
      </c>
    </row>
    <row r="51" spans="1:10" ht="14.1" customHeight="1">
      <c r="A51" s="16"/>
      <c r="B51" s="16"/>
      <c r="C51" s="16"/>
      <c r="D51" s="363"/>
      <c r="E51" s="181" t="str">
        <f>IFERROR(VLOOKUP(Dateneingabe_Emissionsquellen334365[[#This Row],[Emissionsquelle
(Dropdown)]],Emissionsfaktoren!$B:$G,2,FALSE),"")</f>
        <v/>
      </c>
      <c r="F51" s="26"/>
      <c r="G51" s="16"/>
      <c r="H51" s="16"/>
      <c r="I51" s="415" t="str">
        <f>IFERROR(VLOOKUP(Dateneingabe_Emissionsquellen334365[[#This Row],[Emissionsquelle
(Dropdown)]],Emissionsfaktoren!$B:$G,5,FALSE),"")</f>
        <v/>
      </c>
      <c r="J51" s="408" t="str">
        <f>IFERROR(Dateneingabe_Emissionsquellen334365[[#This Row],[Menge]]*Dateneingabe_Emissionsquellen334365[[#This Row],[Emissionsfaktor '[in t CO2e/Einheit']]]*VLOOKUP(Dateneingabe_Emissionsquellen334365[[#This Row],[Datenqulität
(Dropdown)]], Datenqualität[], 2,FALSE),"")</f>
        <v/>
      </c>
    </row>
    <row r="52" spans="1:10" ht="14.1" customHeight="1">
      <c r="A52" s="16"/>
      <c r="B52" s="16"/>
      <c r="C52" s="16"/>
      <c r="D52" s="363"/>
      <c r="E52" s="181" t="str">
        <f>IFERROR(VLOOKUP(Dateneingabe_Emissionsquellen334365[[#This Row],[Emissionsquelle
(Dropdown)]],Emissionsfaktoren!$B:$G,2,FALSE),"")</f>
        <v/>
      </c>
      <c r="F52" s="26"/>
      <c r="G52" s="16"/>
      <c r="H52" s="16"/>
      <c r="I52" s="415" t="str">
        <f>IFERROR(VLOOKUP(Dateneingabe_Emissionsquellen334365[[#This Row],[Emissionsquelle
(Dropdown)]],Emissionsfaktoren!$B:$G,5,FALSE),"")</f>
        <v/>
      </c>
      <c r="J52" s="408" t="str">
        <f>IFERROR(Dateneingabe_Emissionsquellen334365[[#This Row],[Menge]]*Dateneingabe_Emissionsquellen334365[[#This Row],[Emissionsfaktor '[in t CO2e/Einheit']]]*VLOOKUP(Dateneingabe_Emissionsquellen334365[[#This Row],[Datenqulität
(Dropdown)]], Datenqualität[], 2,FALSE),"")</f>
        <v/>
      </c>
    </row>
    <row r="53" spans="1:10" ht="14.1" customHeight="1">
      <c r="A53" s="16"/>
      <c r="B53" s="16"/>
      <c r="C53" s="16"/>
      <c r="D53" s="363"/>
      <c r="E53" s="181" t="str">
        <f>IFERROR(VLOOKUP(Dateneingabe_Emissionsquellen334365[[#This Row],[Emissionsquelle
(Dropdown)]],Emissionsfaktoren!$B:$G,2,FALSE),"")</f>
        <v/>
      </c>
      <c r="F53" s="26"/>
      <c r="G53" s="16"/>
      <c r="H53" s="16"/>
      <c r="I53" s="415" t="str">
        <f>IFERROR(VLOOKUP(Dateneingabe_Emissionsquellen334365[[#This Row],[Emissionsquelle
(Dropdown)]],Emissionsfaktoren!$B:$G,5,FALSE),"")</f>
        <v/>
      </c>
      <c r="J53" s="408" t="str">
        <f>IFERROR(Dateneingabe_Emissionsquellen334365[[#This Row],[Menge]]*Dateneingabe_Emissionsquellen334365[[#This Row],[Emissionsfaktor '[in t CO2e/Einheit']]]*VLOOKUP(Dateneingabe_Emissionsquellen334365[[#This Row],[Datenqulität
(Dropdown)]], Datenqualität[], 2,FALSE),"")</f>
        <v/>
      </c>
    </row>
    <row r="54" spans="1:10" ht="14.1" customHeight="1">
      <c r="A54" s="16"/>
      <c r="B54" s="16"/>
      <c r="C54" s="16"/>
      <c r="D54" s="363"/>
      <c r="E54" s="181" t="str">
        <f>IFERROR(VLOOKUP(Dateneingabe_Emissionsquellen334365[[#This Row],[Emissionsquelle
(Dropdown)]],Emissionsfaktoren!$B:$G,2,FALSE),"")</f>
        <v/>
      </c>
      <c r="F54" s="26"/>
      <c r="G54" s="16"/>
      <c r="H54" s="16"/>
      <c r="I54" s="415" t="str">
        <f>IFERROR(VLOOKUP(Dateneingabe_Emissionsquellen334365[[#This Row],[Emissionsquelle
(Dropdown)]],Emissionsfaktoren!$B:$G,5,FALSE),"")</f>
        <v/>
      </c>
      <c r="J54" s="408" t="str">
        <f>IFERROR(Dateneingabe_Emissionsquellen334365[[#This Row],[Menge]]*Dateneingabe_Emissionsquellen334365[[#This Row],[Emissionsfaktor '[in t CO2e/Einheit']]]*VLOOKUP(Dateneingabe_Emissionsquellen334365[[#This Row],[Datenqulität
(Dropdown)]], Datenqualität[], 2,FALSE),"")</f>
        <v/>
      </c>
    </row>
    <row r="55" spans="1:10" ht="14.1" customHeight="1">
      <c r="A55" s="16"/>
      <c r="B55" s="16"/>
      <c r="C55" s="16"/>
      <c r="D55" s="363"/>
      <c r="E55" s="181" t="str">
        <f>IFERROR(VLOOKUP(Dateneingabe_Emissionsquellen334365[[#This Row],[Emissionsquelle
(Dropdown)]],Emissionsfaktoren!$B:$G,2,FALSE),"")</f>
        <v/>
      </c>
      <c r="F55" s="26"/>
      <c r="G55" s="16"/>
      <c r="H55" s="16"/>
      <c r="I55" s="415" t="str">
        <f>IFERROR(VLOOKUP(Dateneingabe_Emissionsquellen334365[[#This Row],[Emissionsquelle
(Dropdown)]],Emissionsfaktoren!$B:$G,5,FALSE),"")</f>
        <v/>
      </c>
      <c r="J55" s="408" t="str">
        <f>IFERROR(Dateneingabe_Emissionsquellen334365[[#This Row],[Menge]]*Dateneingabe_Emissionsquellen334365[[#This Row],[Emissionsfaktor '[in t CO2e/Einheit']]]*VLOOKUP(Dateneingabe_Emissionsquellen334365[[#This Row],[Datenqulität
(Dropdown)]], Datenqualität[], 2,FALSE),"")</f>
        <v/>
      </c>
    </row>
    <row r="56" spans="1:10" ht="14.1" customHeight="1">
      <c r="A56" s="16"/>
      <c r="B56" s="16"/>
      <c r="C56" s="16"/>
      <c r="D56" s="363"/>
      <c r="E56" s="181" t="str">
        <f>IFERROR(VLOOKUP(Dateneingabe_Emissionsquellen334365[[#This Row],[Emissionsquelle
(Dropdown)]],Emissionsfaktoren!$B:$G,2,FALSE),"")</f>
        <v/>
      </c>
      <c r="F56" s="26"/>
      <c r="G56" s="16"/>
      <c r="H56" s="16"/>
      <c r="I56" s="415" t="str">
        <f>IFERROR(VLOOKUP(Dateneingabe_Emissionsquellen334365[[#This Row],[Emissionsquelle
(Dropdown)]],Emissionsfaktoren!$B:$G,5,FALSE),"")</f>
        <v/>
      </c>
      <c r="J56" s="408" t="str">
        <f>IFERROR(Dateneingabe_Emissionsquellen334365[[#This Row],[Menge]]*Dateneingabe_Emissionsquellen334365[[#This Row],[Emissionsfaktor '[in t CO2e/Einheit']]]*VLOOKUP(Dateneingabe_Emissionsquellen334365[[#This Row],[Datenqulität
(Dropdown)]], Datenqualität[], 2,FALSE),"")</f>
        <v/>
      </c>
    </row>
    <row r="57" spans="1:10" ht="14.1" customHeight="1">
      <c r="A57" s="16"/>
      <c r="B57" s="16"/>
      <c r="C57" s="16"/>
      <c r="D57" s="363"/>
      <c r="E57" s="181" t="str">
        <f>IFERROR(VLOOKUP(Dateneingabe_Emissionsquellen334365[[#This Row],[Emissionsquelle
(Dropdown)]],Emissionsfaktoren!$B:$G,2,FALSE),"")</f>
        <v/>
      </c>
      <c r="F57" s="26"/>
      <c r="G57" s="16"/>
      <c r="H57" s="16"/>
      <c r="I57" s="415" t="str">
        <f>IFERROR(VLOOKUP(Dateneingabe_Emissionsquellen334365[[#This Row],[Emissionsquelle
(Dropdown)]],Emissionsfaktoren!$B:$G,5,FALSE),"")</f>
        <v/>
      </c>
      <c r="J57" s="408" t="str">
        <f>IFERROR(Dateneingabe_Emissionsquellen334365[[#This Row],[Menge]]*Dateneingabe_Emissionsquellen334365[[#This Row],[Emissionsfaktor '[in t CO2e/Einheit']]]*VLOOKUP(Dateneingabe_Emissionsquellen334365[[#This Row],[Datenqulität
(Dropdown)]], Datenqualität[], 2,FALSE),"")</f>
        <v/>
      </c>
    </row>
    <row r="58" spans="1:10" ht="14.1" customHeight="1">
      <c r="A58" s="16"/>
      <c r="B58" s="16"/>
      <c r="C58" s="16"/>
      <c r="D58" s="363"/>
      <c r="E58" s="181" t="str">
        <f>IFERROR(VLOOKUP(Dateneingabe_Emissionsquellen334365[[#This Row],[Emissionsquelle
(Dropdown)]],Emissionsfaktoren!$B:$G,2,FALSE),"")</f>
        <v/>
      </c>
      <c r="F58" s="26"/>
      <c r="G58" s="16"/>
      <c r="H58" s="16"/>
      <c r="I58" s="415" t="str">
        <f>IFERROR(VLOOKUP(Dateneingabe_Emissionsquellen334365[[#This Row],[Emissionsquelle
(Dropdown)]],Emissionsfaktoren!$B:$G,5,FALSE),"")</f>
        <v/>
      </c>
      <c r="J58" s="408" t="str">
        <f>IFERROR(Dateneingabe_Emissionsquellen334365[[#This Row],[Menge]]*Dateneingabe_Emissionsquellen334365[[#This Row],[Emissionsfaktor '[in t CO2e/Einheit']]]*VLOOKUP(Dateneingabe_Emissionsquellen334365[[#This Row],[Datenqulität
(Dropdown)]], Datenqualität[], 2,FALSE),"")</f>
        <v/>
      </c>
    </row>
    <row r="59" spans="1:10" ht="14.1" customHeight="1">
      <c r="A59" s="16"/>
      <c r="B59" s="16"/>
      <c r="C59" s="16"/>
      <c r="D59" s="363"/>
      <c r="E59" s="181" t="str">
        <f>IFERROR(VLOOKUP(Dateneingabe_Emissionsquellen334365[[#This Row],[Emissionsquelle
(Dropdown)]],Emissionsfaktoren!$B:$G,2,FALSE),"")</f>
        <v/>
      </c>
      <c r="F59" s="26"/>
      <c r="G59" s="16"/>
      <c r="H59" s="16"/>
      <c r="I59" s="415" t="str">
        <f>IFERROR(VLOOKUP(Dateneingabe_Emissionsquellen334365[[#This Row],[Emissionsquelle
(Dropdown)]],Emissionsfaktoren!$B:$G,5,FALSE),"")</f>
        <v/>
      </c>
      <c r="J59" s="408" t="str">
        <f>IFERROR(Dateneingabe_Emissionsquellen334365[[#This Row],[Menge]]*Dateneingabe_Emissionsquellen334365[[#This Row],[Emissionsfaktor '[in t CO2e/Einheit']]]*VLOOKUP(Dateneingabe_Emissionsquellen334365[[#This Row],[Datenqulität
(Dropdown)]], Datenqualität[], 2,FALSE),"")</f>
        <v/>
      </c>
    </row>
    <row r="60" spans="1:10" ht="14.1" customHeight="1">
      <c r="A60" s="16"/>
      <c r="B60" s="16"/>
      <c r="C60" s="16"/>
      <c r="D60" s="363"/>
      <c r="E60" s="181" t="str">
        <f>IFERROR(VLOOKUP(Dateneingabe_Emissionsquellen334365[[#This Row],[Emissionsquelle
(Dropdown)]],Emissionsfaktoren!$B:$G,2,FALSE),"")</f>
        <v/>
      </c>
      <c r="F60" s="26"/>
      <c r="G60" s="16"/>
      <c r="H60" s="16"/>
      <c r="I60" s="415" t="str">
        <f>IFERROR(VLOOKUP(Dateneingabe_Emissionsquellen334365[[#This Row],[Emissionsquelle
(Dropdown)]],Emissionsfaktoren!$B:$G,5,FALSE),"")</f>
        <v/>
      </c>
      <c r="J60" s="408" t="str">
        <f>IFERROR(Dateneingabe_Emissionsquellen334365[[#This Row],[Menge]]*Dateneingabe_Emissionsquellen334365[[#This Row],[Emissionsfaktor '[in t CO2e/Einheit']]]*VLOOKUP(Dateneingabe_Emissionsquellen334365[[#This Row],[Datenqulität
(Dropdown)]], Datenqualität[], 2,FALSE),"")</f>
        <v/>
      </c>
    </row>
    <row r="61" spans="1:10" ht="14.1" customHeight="1">
      <c r="A61" s="16"/>
      <c r="B61" s="16"/>
      <c r="C61" s="16"/>
      <c r="D61" s="363"/>
      <c r="E61" s="181" t="str">
        <f>IFERROR(VLOOKUP(Dateneingabe_Emissionsquellen334365[[#This Row],[Emissionsquelle
(Dropdown)]],Emissionsfaktoren!$B:$G,2,FALSE),"")</f>
        <v/>
      </c>
      <c r="F61" s="26"/>
      <c r="G61" s="16"/>
      <c r="H61" s="16"/>
      <c r="I61" s="415" t="str">
        <f>IFERROR(VLOOKUP(Dateneingabe_Emissionsquellen334365[[#This Row],[Emissionsquelle
(Dropdown)]],Emissionsfaktoren!$B:$G,5,FALSE),"")</f>
        <v/>
      </c>
      <c r="J61" s="408" t="str">
        <f>IFERROR(Dateneingabe_Emissionsquellen334365[[#This Row],[Menge]]*Dateneingabe_Emissionsquellen334365[[#This Row],[Emissionsfaktor '[in t CO2e/Einheit']]]*VLOOKUP(Dateneingabe_Emissionsquellen334365[[#This Row],[Datenqulität
(Dropdown)]], Datenqualität[], 2,FALSE),"")</f>
        <v/>
      </c>
    </row>
    <row r="62" spans="1:10" ht="14.1" customHeight="1">
      <c r="A62" s="16"/>
      <c r="B62" s="16"/>
      <c r="C62" s="16"/>
      <c r="D62" s="363"/>
      <c r="E62" s="181" t="str">
        <f>IFERROR(VLOOKUP(Dateneingabe_Emissionsquellen334365[[#This Row],[Emissionsquelle
(Dropdown)]],Emissionsfaktoren!$B:$G,2,FALSE),"")</f>
        <v/>
      </c>
      <c r="F62" s="26"/>
      <c r="G62" s="16"/>
      <c r="H62" s="16"/>
      <c r="I62" s="415" t="str">
        <f>IFERROR(VLOOKUP(Dateneingabe_Emissionsquellen334365[[#This Row],[Emissionsquelle
(Dropdown)]],Emissionsfaktoren!$B:$G,5,FALSE),"")</f>
        <v/>
      </c>
      <c r="J62" s="408" t="str">
        <f>IFERROR(Dateneingabe_Emissionsquellen334365[[#This Row],[Menge]]*Dateneingabe_Emissionsquellen334365[[#This Row],[Emissionsfaktor '[in t CO2e/Einheit']]]*VLOOKUP(Dateneingabe_Emissionsquellen334365[[#This Row],[Datenqulität
(Dropdown)]], Datenqualität[], 2,FALSE),"")</f>
        <v/>
      </c>
    </row>
    <row r="63" spans="1:10" ht="14.1" customHeight="1">
      <c r="A63" s="16"/>
      <c r="B63" s="16"/>
      <c r="C63" s="16"/>
      <c r="D63" s="363"/>
      <c r="E63" s="181" t="str">
        <f>IFERROR(VLOOKUP(Dateneingabe_Emissionsquellen334365[[#This Row],[Emissionsquelle
(Dropdown)]],Emissionsfaktoren!$B:$G,2,FALSE),"")</f>
        <v/>
      </c>
      <c r="F63" s="26"/>
      <c r="G63" s="16"/>
      <c r="H63" s="16"/>
      <c r="I63" s="415" t="str">
        <f>IFERROR(VLOOKUP(Dateneingabe_Emissionsquellen334365[[#This Row],[Emissionsquelle
(Dropdown)]],Emissionsfaktoren!$B:$G,5,FALSE),"")</f>
        <v/>
      </c>
      <c r="J63" s="408" t="str">
        <f>IFERROR(Dateneingabe_Emissionsquellen334365[[#This Row],[Menge]]*Dateneingabe_Emissionsquellen334365[[#This Row],[Emissionsfaktor '[in t CO2e/Einheit']]]*VLOOKUP(Dateneingabe_Emissionsquellen334365[[#This Row],[Datenqulität
(Dropdown)]], Datenqualität[], 2,FALSE),"")</f>
        <v/>
      </c>
    </row>
    <row r="64" spans="1:10" ht="14.1" customHeight="1">
      <c r="A64" s="16"/>
      <c r="B64" s="16"/>
      <c r="C64" s="16"/>
      <c r="D64" s="363"/>
      <c r="E64" s="181" t="str">
        <f>IFERROR(VLOOKUP(Dateneingabe_Emissionsquellen334365[[#This Row],[Emissionsquelle
(Dropdown)]],Emissionsfaktoren!$B:$G,2,FALSE),"")</f>
        <v/>
      </c>
      <c r="F64" s="26"/>
      <c r="G64" s="16"/>
      <c r="H64" s="16"/>
      <c r="I64" s="415" t="str">
        <f>IFERROR(VLOOKUP(Dateneingabe_Emissionsquellen334365[[#This Row],[Emissionsquelle
(Dropdown)]],Emissionsfaktoren!$B:$G,5,FALSE),"")</f>
        <v/>
      </c>
      <c r="J64" s="408" t="str">
        <f>IFERROR(Dateneingabe_Emissionsquellen334365[[#This Row],[Menge]]*Dateneingabe_Emissionsquellen334365[[#This Row],[Emissionsfaktor '[in t CO2e/Einheit']]]*VLOOKUP(Dateneingabe_Emissionsquellen334365[[#This Row],[Datenqulität
(Dropdown)]], Datenqualität[], 2,FALSE),"")</f>
        <v/>
      </c>
    </row>
    <row r="65" spans="1:10" ht="14.1" customHeight="1">
      <c r="A65" s="16"/>
      <c r="B65" s="16"/>
      <c r="C65" s="16"/>
      <c r="D65" s="363"/>
      <c r="E65" s="181" t="str">
        <f>IFERROR(VLOOKUP(Dateneingabe_Emissionsquellen334365[[#This Row],[Emissionsquelle
(Dropdown)]],Emissionsfaktoren!$B:$G,2,FALSE),"")</f>
        <v/>
      </c>
      <c r="F65" s="26"/>
      <c r="G65" s="16"/>
      <c r="H65" s="16"/>
      <c r="I65" s="415" t="str">
        <f>IFERROR(VLOOKUP(Dateneingabe_Emissionsquellen334365[[#This Row],[Emissionsquelle
(Dropdown)]],Emissionsfaktoren!$B:$G,5,FALSE),"")</f>
        <v/>
      </c>
      <c r="J65" s="408" t="str">
        <f>IFERROR(Dateneingabe_Emissionsquellen334365[[#This Row],[Menge]]*Dateneingabe_Emissionsquellen334365[[#This Row],[Emissionsfaktor '[in t CO2e/Einheit']]]*VLOOKUP(Dateneingabe_Emissionsquellen334365[[#This Row],[Datenqulität
(Dropdown)]], Datenqualität[], 2,FALSE),"")</f>
        <v/>
      </c>
    </row>
    <row r="66" spans="1:10" ht="14.1" customHeight="1">
      <c r="A66" s="16"/>
      <c r="B66" s="16"/>
      <c r="C66" s="16"/>
      <c r="D66" s="363"/>
      <c r="E66" s="181" t="str">
        <f>IFERROR(VLOOKUP(Dateneingabe_Emissionsquellen334365[[#This Row],[Emissionsquelle
(Dropdown)]],Emissionsfaktoren!$B:$G,2,FALSE),"")</f>
        <v/>
      </c>
      <c r="F66" s="26"/>
      <c r="G66" s="16"/>
      <c r="H66" s="16"/>
      <c r="I66" s="415" t="str">
        <f>IFERROR(VLOOKUP(Dateneingabe_Emissionsquellen334365[[#This Row],[Emissionsquelle
(Dropdown)]],Emissionsfaktoren!$B:$G,5,FALSE),"")</f>
        <v/>
      </c>
      <c r="J66" s="408" t="str">
        <f>IFERROR(Dateneingabe_Emissionsquellen334365[[#This Row],[Menge]]*Dateneingabe_Emissionsquellen334365[[#This Row],[Emissionsfaktor '[in t CO2e/Einheit']]]*VLOOKUP(Dateneingabe_Emissionsquellen334365[[#This Row],[Datenqulität
(Dropdown)]], Datenqualität[], 2,FALSE),"")</f>
        <v/>
      </c>
    </row>
    <row r="67" spans="1:10" ht="14.1" customHeight="1">
      <c r="A67" s="16"/>
      <c r="B67" s="16"/>
      <c r="C67" s="16"/>
      <c r="D67" s="363"/>
      <c r="E67" s="181" t="str">
        <f>IFERROR(VLOOKUP(Dateneingabe_Emissionsquellen334365[[#This Row],[Emissionsquelle
(Dropdown)]],Emissionsfaktoren!$B:$G,2,FALSE),"")</f>
        <v/>
      </c>
      <c r="F67" s="26"/>
      <c r="G67" s="16"/>
      <c r="H67" s="16"/>
      <c r="I67" s="415" t="str">
        <f>IFERROR(VLOOKUP(Dateneingabe_Emissionsquellen334365[[#This Row],[Emissionsquelle
(Dropdown)]],Emissionsfaktoren!$B:$G,5,FALSE),"")</f>
        <v/>
      </c>
      <c r="J67" s="408" t="str">
        <f>IFERROR(Dateneingabe_Emissionsquellen334365[[#This Row],[Menge]]*Dateneingabe_Emissionsquellen334365[[#This Row],[Emissionsfaktor '[in t CO2e/Einheit']]]*VLOOKUP(Dateneingabe_Emissionsquellen334365[[#This Row],[Datenqulität
(Dropdown)]], Datenqualität[], 2,FALSE),"")</f>
        <v/>
      </c>
    </row>
    <row r="68" spans="1:10" ht="14.1" customHeight="1">
      <c r="A68" s="16"/>
      <c r="B68" s="16"/>
      <c r="C68" s="16"/>
      <c r="D68" s="363"/>
      <c r="E68" s="181" t="str">
        <f>IFERROR(VLOOKUP(Dateneingabe_Emissionsquellen334365[[#This Row],[Emissionsquelle
(Dropdown)]],Emissionsfaktoren!$B:$G,2,FALSE),"")</f>
        <v/>
      </c>
      <c r="F68" s="26"/>
      <c r="G68" s="16"/>
      <c r="H68" s="16"/>
      <c r="I68" s="415" t="str">
        <f>IFERROR(VLOOKUP(Dateneingabe_Emissionsquellen334365[[#This Row],[Emissionsquelle
(Dropdown)]],Emissionsfaktoren!$B:$G,5,FALSE),"")</f>
        <v/>
      </c>
      <c r="J68" s="408" t="str">
        <f>IFERROR(Dateneingabe_Emissionsquellen334365[[#This Row],[Menge]]*Dateneingabe_Emissionsquellen334365[[#This Row],[Emissionsfaktor '[in t CO2e/Einheit']]]*VLOOKUP(Dateneingabe_Emissionsquellen334365[[#This Row],[Datenqulität
(Dropdown)]], Datenqualität[], 2,FALSE),"")</f>
        <v/>
      </c>
    </row>
    <row r="69" spans="1:10" ht="14.1" customHeight="1">
      <c r="A69" s="16"/>
      <c r="B69" s="16"/>
      <c r="C69" s="16"/>
      <c r="D69" s="363"/>
      <c r="E69" s="181" t="str">
        <f>IFERROR(VLOOKUP(Dateneingabe_Emissionsquellen334365[[#This Row],[Emissionsquelle
(Dropdown)]],Emissionsfaktoren!$B:$G,2,FALSE),"")</f>
        <v/>
      </c>
      <c r="F69" s="26"/>
      <c r="G69" s="16"/>
      <c r="H69" s="16"/>
      <c r="I69" s="415" t="str">
        <f>IFERROR(VLOOKUP(Dateneingabe_Emissionsquellen334365[[#This Row],[Emissionsquelle
(Dropdown)]],Emissionsfaktoren!$B:$G,5,FALSE),"")</f>
        <v/>
      </c>
      <c r="J69" s="408" t="str">
        <f>IFERROR(Dateneingabe_Emissionsquellen334365[[#This Row],[Menge]]*Dateneingabe_Emissionsquellen334365[[#This Row],[Emissionsfaktor '[in t CO2e/Einheit']]]*VLOOKUP(Dateneingabe_Emissionsquellen334365[[#This Row],[Datenqulität
(Dropdown)]], Datenqualität[], 2,FALSE),"")</f>
        <v/>
      </c>
    </row>
    <row r="70" spans="1:10" ht="14.1" customHeight="1">
      <c r="A70" s="16"/>
      <c r="B70" s="16"/>
      <c r="C70" s="16"/>
      <c r="D70" s="363"/>
      <c r="E70" s="181" t="str">
        <f>IFERROR(VLOOKUP(Dateneingabe_Emissionsquellen334365[[#This Row],[Emissionsquelle
(Dropdown)]],Emissionsfaktoren!$B:$G,2,FALSE),"")</f>
        <v/>
      </c>
      <c r="F70" s="26"/>
      <c r="G70" s="16"/>
      <c r="H70" s="16"/>
      <c r="I70" s="415" t="str">
        <f>IFERROR(VLOOKUP(Dateneingabe_Emissionsquellen334365[[#This Row],[Emissionsquelle
(Dropdown)]],Emissionsfaktoren!$B:$G,5,FALSE),"")</f>
        <v/>
      </c>
      <c r="J70" s="408" t="str">
        <f>IFERROR(Dateneingabe_Emissionsquellen334365[[#This Row],[Menge]]*Dateneingabe_Emissionsquellen334365[[#This Row],[Emissionsfaktor '[in t CO2e/Einheit']]]*VLOOKUP(Dateneingabe_Emissionsquellen334365[[#This Row],[Datenqulität
(Dropdown)]], Datenqualität[], 2,FALSE),"")</f>
        <v/>
      </c>
    </row>
    <row r="71" spans="1:10" ht="14.1" customHeight="1">
      <c r="A71" s="16"/>
      <c r="B71" s="16"/>
      <c r="C71" s="16"/>
      <c r="D71" s="363"/>
      <c r="E71" s="181" t="str">
        <f>IFERROR(VLOOKUP(Dateneingabe_Emissionsquellen334365[[#This Row],[Emissionsquelle
(Dropdown)]],Emissionsfaktoren!$B:$G,2,FALSE),"")</f>
        <v/>
      </c>
      <c r="F71" s="26"/>
      <c r="G71" s="16"/>
      <c r="H71" s="16"/>
      <c r="I71" s="415" t="str">
        <f>IFERROR(VLOOKUP(Dateneingabe_Emissionsquellen334365[[#This Row],[Emissionsquelle
(Dropdown)]],Emissionsfaktoren!$B:$G,5,FALSE),"")</f>
        <v/>
      </c>
      <c r="J71" s="408" t="str">
        <f>IFERROR(Dateneingabe_Emissionsquellen334365[[#This Row],[Menge]]*Dateneingabe_Emissionsquellen334365[[#This Row],[Emissionsfaktor '[in t CO2e/Einheit']]]*VLOOKUP(Dateneingabe_Emissionsquellen334365[[#This Row],[Datenqulität
(Dropdown)]], Datenqualität[], 2,FALSE),"")</f>
        <v/>
      </c>
    </row>
    <row r="72" spans="1:10" ht="14.1" customHeight="1">
      <c r="A72" s="16"/>
      <c r="B72" s="16"/>
      <c r="C72" s="16"/>
      <c r="D72" s="363"/>
      <c r="E72" s="181" t="str">
        <f>IFERROR(VLOOKUP(Dateneingabe_Emissionsquellen334365[[#This Row],[Emissionsquelle
(Dropdown)]],Emissionsfaktoren!$B:$G,2,FALSE),"")</f>
        <v/>
      </c>
      <c r="F72" s="26"/>
      <c r="G72" s="16"/>
      <c r="H72" s="16"/>
      <c r="I72" s="415" t="str">
        <f>IFERROR(VLOOKUP(Dateneingabe_Emissionsquellen334365[[#This Row],[Emissionsquelle
(Dropdown)]],Emissionsfaktoren!$B:$G,5,FALSE),"")</f>
        <v/>
      </c>
      <c r="J72" s="408" t="str">
        <f>IFERROR(Dateneingabe_Emissionsquellen334365[[#This Row],[Menge]]*Dateneingabe_Emissionsquellen334365[[#This Row],[Emissionsfaktor '[in t CO2e/Einheit']]]*VLOOKUP(Dateneingabe_Emissionsquellen334365[[#This Row],[Datenqulität
(Dropdown)]], Datenqualität[], 2,FALSE),"")</f>
        <v/>
      </c>
    </row>
    <row r="73" spans="1:10" ht="14.1" customHeight="1">
      <c r="A73" s="16"/>
      <c r="B73" s="16"/>
      <c r="C73" s="16"/>
      <c r="D73" s="363"/>
      <c r="E73" s="181" t="str">
        <f>IFERROR(VLOOKUP(Dateneingabe_Emissionsquellen334365[[#This Row],[Emissionsquelle
(Dropdown)]],Emissionsfaktoren!$B:$G,2,FALSE),"")</f>
        <v/>
      </c>
      <c r="F73" s="26"/>
      <c r="G73" s="16"/>
      <c r="H73" s="16"/>
      <c r="I73" s="415" t="str">
        <f>IFERROR(VLOOKUP(Dateneingabe_Emissionsquellen334365[[#This Row],[Emissionsquelle
(Dropdown)]],Emissionsfaktoren!$B:$G,5,FALSE),"")</f>
        <v/>
      </c>
      <c r="J73" s="408" t="str">
        <f>IFERROR(Dateneingabe_Emissionsquellen334365[[#This Row],[Menge]]*Dateneingabe_Emissionsquellen334365[[#This Row],[Emissionsfaktor '[in t CO2e/Einheit']]]*VLOOKUP(Dateneingabe_Emissionsquellen334365[[#This Row],[Datenqulität
(Dropdown)]], Datenqualität[], 2,FALSE),"")</f>
        <v/>
      </c>
    </row>
    <row r="74" spans="1:10" ht="14.1" customHeight="1">
      <c r="A74" s="16"/>
      <c r="B74" s="16"/>
      <c r="C74" s="16"/>
      <c r="D74" s="363"/>
      <c r="E74" s="181" t="str">
        <f>IFERROR(VLOOKUP(Dateneingabe_Emissionsquellen334365[[#This Row],[Emissionsquelle
(Dropdown)]],Emissionsfaktoren!$B:$G,2,FALSE),"")</f>
        <v/>
      </c>
      <c r="F74" s="26"/>
      <c r="G74" s="16"/>
      <c r="H74" s="16"/>
      <c r="I74" s="415" t="str">
        <f>IFERROR(VLOOKUP(Dateneingabe_Emissionsquellen334365[[#This Row],[Emissionsquelle
(Dropdown)]],Emissionsfaktoren!$B:$G,5,FALSE),"")</f>
        <v/>
      </c>
      <c r="J74" s="408" t="str">
        <f>IFERROR(Dateneingabe_Emissionsquellen334365[[#This Row],[Menge]]*Dateneingabe_Emissionsquellen334365[[#This Row],[Emissionsfaktor '[in t CO2e/Einheit']]]*VLOOKUP(Dateneingabe_Emissionsquellen334365[[#This Row],[Datenqulität
(Dropdown)]], Datenqualität[], 2,FALSE),"")</f>
        <v/>
      </c>
    </row>
    <row r="75" spans="1:10" ht="14.1" customHeight="1">
      <c r="A75" s="16"/>
      <c r="B75" s="16"/>
      <c r="C75" s="16"/>
      <c r="D75" s="363"/>
      <c r="E75" s="181" t="str">
        <f>IFERROR(VLOOKUP(Dateneingabe_Emissionsquellen334365[[#This Row],[Emissionsquelle
(Dropdown)]],Emissionsfaktoren!$B:$G,2,FALSE),"")</f>
        <v/>
      </c>
      <c r="F75" s="26"/>
      <c r="G75" s="16"/>
      <c r="H75" s="16"/>
      <c r="I75" s="415" t="str">
        <f>IFERROR(VLOOKUP(Dateneingabe_Emissionsquellen334365[[#This Row],[Emissionsquelle
(Dropdown)]],Emissionsfaktoren!$B:$G,5,FALSE),"")</f>
        <v/>
      </c>
      <c r="J75" s="408" t="str">
        <f>IFERROR(Dateneingabe_Emissionsquellen334365[[#This Row],[Menge]]*Dateneingabe_Emissionsquellen334365[[#This Row],[Emissionsfaktor '[in t CO2e/Einheit']]]*VLOOKUP(Dateneingabe_Emissionsquellen334365[[#This Row],[Datenqulität
(Dropdown)]], Datenqualität[], 2,FALSE),"")</f>
        <v/>
      </c>
    </row>
    <row r="76" spans="1:10" ht="14.1" customHeight="1">
      <c r="A76" s="16"/>
      <c r="B76" s="16"/>
      <c r="C76" s="16"/>
      <c r="D76" s="363"/>
      <c r="E76" s="181" t="str">
        <f>IFERROR(VLOOKUP(Dateneingabe_Emissionsquellen334365[[#This Row],[Emissionsquelle
(Dropdown)]],Emissionsfaktoren!$B:$G,2,FALSE),"")</f>
        <v/>
      </c>
      <c r="F76" s="26"/>
      <c r="G76" s="16"/>
      <c r="H76" s="16"/>
      <c r="I76" s="415" t="str">
        <f>IFERROR(VLOOKUP(Dateneingabe_Emissionsquellen334365[[#This Row],[Emissionsquelle
(Dropdown)]],Emissionsfaktoren!$B:$G,5,FALSE),"")</f>
        <v/>
      </c>
      <c r="J76" s="408" t="str">
        <f>IFERROR(Dateneingabe_Emissionsquellen334365[[#This Row],[Menge]]*Dateneingabe_Emissionsquellen334365[[#This Row],[Emissionsfaktor '[in t CO2e/Einheit']]]*VLOOKUP(Dateneingabe_Emissionsquellen334365[[#This Row],[Datenqulität
(Dropdown)]], Datenqualität[], 2,FALSE),"")</f>
        <v/>
      </c>
    </row>
    <row r="77" spans="1:10" ht="14.1" customHeight="1">
      <c r="A77" s="16"/>
      <c r="B77" s="16"/>
      <c r="C77" s="16"/>
      <c r="D77" s="363"/>
      <c r="E77" s="181" t="str">
        <f>IFERROR(VLOOKUP(Dateneingabe_Emissionsquellen334365[[#This Row],[Emissionsquelle
(Dropdown)]],Emissionsfaktoren!$B:$G,2,FALSE),"")</f>
        <v/>
      </c>
      <c r="F77" s="26"/>
      <c r="G77" s="16"/>
      <c r="H77" s="16"/>
      <c r="I77" s="415" t="str">
        <f>IFERROR(VLOOKUP(Dateneingabe_Emissionsquellen334365[[#This Row],[Emissionsquelle
(Dropdown)]],Emissionsfaktoren!$B:$G,5,FALSE),"")</f>
        <v/>
      </c>
      <c r="J77" s="408" t="str">
        <f>IFERROR(Dateneingabe_Emissionsquellen334365[[#This Row],[Menge]]*Dateneingabe_Emissionsquellen334365[[#This Row],[Emissionsfaktor '[in t CO2e/Einheit']]]*VLOOKUP(Dateneingabe_Emissionsquellen334365[[#This Row],[Datenqulität
(Dropdown)]], Datenqualität[], 2,FALSE),"")</f>
        <v/>
      </c>
    </row>
    <row r="78" spans="1:10" ht="14.1" customHeight="1">
      <c r="A78" s="16"/>
      <c r="B78" s="16"/>
      <c r="C78" s="16"/>
      <c r="D78" s="363"/>
      <c r="E78" s="181" t="str">
        <f>IFERROR(VLOOKUP(Dateneingabe_Emissionsquellen334365[[#This Row],[Emissionsquelle
(Dropdown)]],Emissionsfaktoren!$B:$G,2,FALSE),"")</f>
        <v/>
      </c>
      <c r="F78" s="26"/>
      <c r="G78" s="16"/>
      <c r="H78" s="16"/>
      <c r="I78" s="415" t="str">
        <f>IFERROR(VLOOKUP(Dateneingabe_Emissionsquellen334365[[#This Row],[Emissionsquelle
(Dropdown)]],Emissionsfaktoren!$B:$G,5,FALSE),"")</f>
        <v/>
      </c>
      <c r="J78" s="408" t="str">
        <f>IFERROR(Dateneingabe_Emissionsquellen334365[[#This Row],[Menge]]*Dateneingabe_Emissionsquellen334365[[#This Row],[Emissionsfaktor '[in t CO2e/Einheit']]]*VLOOKUP(Dateneingabe_Emissionsquellen334365[[#This Row],[Datenqulität
(Dropdown)]], Datenqualität[], 2,FALSE),"")</f>
        <v/>
      </c>
    </row>
    <row r="79" spans="1:10" ht="14.1" customHeight="1">
      <c r="A79" s="16"/>
      <c r="B79" s="16"/>
      <c r="C79" s="16"/>
      <c r="D79" s="363"/>
      <c r="E79" s="181" t="str">
        <f>IFERROR(VLOOKUP(Dateneingabe_Emissionsquellen334365[[#This Row],[Emissionsquelle
(Dropdown)]],Emissionsfaktoren!$B:$G,2,FALSE),"")</f>
        <v/>
      </c>
      <c r="F79" s="26"/>
      <c r="G79" s="16"/>
      <c r="H79" s="16"/>
      <c r="I79" s="415" t="str">
        <f>IFERROR(VLOOKUP(Dateneingabe_Emissionsquellen334365[[#This Row],[Emissionsquelle
(Dropdown)]],Emissionsfaktoren!$B:$G,5,FALSE),"")</f>
        <v/>
      </c>
      <c r="J79" s="408" t="str">
        <f>IFERROR(Dateneingabe_Emissionsquellen334365[[#This Row],[Menge]]*Dateneingabe_Emissionsquellen334365[[#This Row],[Emissionsfaktor '[in t CO2e/Einheit']]]*VLOOKUP(Dateneingabe_Emissionsquellen334365[[#This Row],[Datenqulität
(Dropdown)]], Datenqualität[], 2,FALSE),"")</f>
        <v/>
      </c>
    </row>
    <row r="80" spans="1:10" ht="14.1" customHeight="1">
      <c r="A80" s="16"/>
      <c r="B80" s="16"/>
      <c r="C80" s="16"/>
      <c r="D80" s="363"/>
      <c r="E80" s="181" t="str">
        <f>IFERROR(VLOOKUP(Dateneingabe_Emissionsquellen334365[[#This Row],[Emissionsquelle
(Dropdown)]],Emissionsfaktoren!$B:$G,2,FALSE),"")</f>
        <v/>
      </c>
      <c r="F80" s="26"/>
      <c r="G80" s="16"/>
      <c r="H80" s="16"/>
      <c r="I80" s="415" t="str">
        <f>IFERROR(VLOOKUP(Dateneingabe_Emissionsquellen334365[[#This Row],[Emissionsquelle
(Dropdown)]],Emissionsfaktoren!$B:$G,5,FALSE),"")</f>
        <v/>
      </c>
      <c r="J80" s="408" t="str">
        <f>IFERROR(Dateneingabe_Emissionsquellen334365[[#This Row],[Menge]]*Dateneingabe_Emissionsquellen334365[[#This Row],[Emissionsfaktor '[in t CO2e/Einheit']]]*VLOOKUP(Dateneingabe_Emissionsquellen334365[[#This Row],[Datenqulität
(Dropdown)]], Datenqualität[], 2,FALSE),"")</f>
        <v/>
      </c>
    </row>
    <row r="81" spans="1:10" ht="14.1" customHeight="1">
      <c r="A81" s="16"/>
      <c r="B81" s="16"/>
      <c r="C81" s="16"/>
      <c r="D81" s="363"/>
      <c r="E81" s="181" t="str">
        <f>IFERROR(VLOOKUP(Dateneingabe_Emissionsquellen334365[[#This Row],[Emissionsquelle
(Dropdown)]],Emissionsfaktoren!$B:$G,2,FALSE),"")</f>
        <v/>
      </c>
      <c r="F81" s="26"/>
      <c r="G81" s="16"/>
      <c r="H81" s="16"/>
      <c r="I81" s="415" t="str">
        <f>IFERROR(VLOOKUP(Dateneingabe_Emissionsquellen334365[[#This Row],[Emissionsquelle
(Dropdown)]],Emissionsfaktoren!$B:$G,5,FALSE),"")</f>
        <v/>
      </c>
      <c r="J81" s="408" t="str">
        <f>IFERROR(Dateneingabe_Emissionsquellen334365[[#This Row],[Menge]]*Dateneingabe_Emissionsquellen334365[[#This Row],[Emissionsfaktor '[in t CO2e/Einheit']]]*VLOOKUP(Dateneingabe_Emissionsquellen334365[[#This Row],[Datenqulität
(Dropdown)]], Datenqualität[], 2,FALSE),"")</f>
        <v/>
      </c>
    </row>
    <row r="82" spans="1:10" ht="14.1" customHeight="1">
      <c r="A82" s="16"/>
      <c r="B82" s="16"/>
      <c r="C82" s="16"/>
      <c r="D82" s="363"/>
      <c r="E82" s="181" t="str">
        <f>IFERROR(VLOOKUP(Dateneingabe_Emissionsquellen334365[[#This Row],[Emissionsquelle
(Dropdown)]],Emissionsfaktoren!$B:$G,2,FALSE),"")</f>
        <v/>
      </c>
      <c r="F82" s="26"/>
      <c r="G82" s="16"/>
      <c r="H82" s="16"/>
      <c r="I82" s="415" t="str">
        <f>IFERROR(VLOOKUP(Dateneingabe_Emissionsquellen334365[[#This Row],[Emissionsquelle
(Dropdown)]],Emissionsfaktoren!$B:$G,5,FALSE),"")</f>
        <v/>
      </c>
      <c r="J82" s="408" t="str">
        <f>IFERROR(Dateneingabe_Emissionsquellen334365[[#This Row],[Menge]]*Dateneingabe_Emissionsquellen334365[[#This Row],[Emissionsfaktor '[in t CO2e/Einheit']]]*VLOOKUP(Dateneingabe_Emissionsquellen334365[[#This Row],[Datenqulität
(Dropdown)]], Datenqualität[], 2,FALSE),"")</f>
        <v/>
      </c>
    </row>
    <row r="83" spans="1:10" ht="14.1" customHeight="1">
      <c r="A83" s="16"/>
      <c r="B83" s="16"/>
      <c r="C83" s="16"/>
      <c r="D83" s="363"/>
      <c r="E83" s="181" t="str">
        <f>IFERROR(VLOOKUP(Dateneingabe_Emissionsquellen334365[[#This Row],[Emissionsquelle
(Dropdown)]],Emissionsfaktoren!$B:$G,2,FALSE),"")</f>
        <v/>
      </c>
      <c r="F83" s="26"/>
      <c r="G83" s="16"/>
      <c r="H83" s="16"/>
      <c r="I83" s="415" t="str">
        <f>IFERROR(VLOOKUP(Dateneingabe_Emissionsquellen334365[[#This Row],[Emissionsquelle
(Dropdown)]],Emissionsfaktoren!$B:$G,5,FALSE),"")</f>
        <v/>
      </c>
      <c r="J83" s="408" t="str">
        <f>IFERROR(Dateneingabe_Emissionsquellen334365[[#This Row],[Menge]]*Dateneingabe_Emissionsquellen334365[[#This Row],[Emissionsfaktor '[in t CO2e/Einheit']]]*VLOOKUP(Dateneingabe_Emissionsquellen334365[[#This Row],[Datenqulität
(Dropdown)]], Datenqualität[], 2,FALSE),"")</f>
        <v/>
      </c>
    </row>
    <row r="84" spans="1:10" ht="14.1" customHeight="1">
      <c r="A84" s="16"/>
      <c r="B84" s="16"/>
      <c r="C84" s="16"/>
      <c r="D84" s="363"/>
      <c r="E84" s="181" t="str">
        <f>IFERROR(VLOOKUP(Dateneingabe_Emissionsquellen334365[[#This Row],[Emissionsquelle
(Dropdown)]],Emissionsfaktoren!$B:$G,2,FALSE),"")</f>
        <v/>
      </c>
      <c r="F84" s="26"/>
      <c r="G84" s="16"/>
      <c r="H84" s="16"/>
      <c r="I84" s="415" t="str">
        <f>IFERROR(VLOOKUP(Dateneingabe_Emissionsquellen334365[[#This Row],[Emissionsquelle
(Dropdown)]],Emissionsfaktoren!$B:$G,5,FALSE),"")</f>
        <v/>
      </c>
      <c r="J84" s="408" t="str">
        <f>IFERROR(Dateneingabe_Emissionsquellen334365[[#This Row],[Menge]]*Dateneingabe_Emissionsquellen334365[[#This Row],[Emissionsfaktor '[in t CO2e/Einheit']]]*VLOOKUP(Dateneingabe_Emissionsquellen334365[[#This Row],[Datenqulität
(Dropdown)]], Datenqualität[], 2,FALSE),"")</f>
        <v/>
      </c>
    </row>
    <row r="85" spans="1:10" ht="14.1" customHeight="1">
      <c r="A85" s="16"/>
      <c r="B85" s="16"/>
      <c r="C85" s="16"/>
      <c r="D85" s="363"/>
      <c r="E85" s="181" t="str">
        <f>IFERROR(VLOOKUP(Dateneingabe_Emissionsquellen334365[[#This Row],[Emissionsquelle
(Dropdown)]],Emissionsfaktoren!$B:$G,2,FALSE),"")</f>
        <v/>
      </c>
      <c r="F85" s="26"/>
      <c r="G85" s="16"/>
      <c r="H85" s="16"/>
      <c r="I85" s="415" t="str">
        <f>IFERROR(VLOOKUP(Dateneingabe_Emissionsquellen334365[[#This Row],[Emissionsquelle
(Dropdown)]],Emissionsfaktoren!$B:$G,5,FALSE),"")</f>
        <v/>
      </c>
      <c r="J85" s="408" t="str">
        <f>IFERROR(Dateneingabe_Emissionsquellen334365[[#This Row],[Menge]]*Dateneingabe_Emissionsquellen334365[[#This Row],[Emissionsfaktor '[in t CO2e/Einheit']]]*VLOOKUP(Dateneingabe_Emissionsquellen334365[[#This Row],[Datenqulität
(Dropdown)]], Datenqualität[], 2,FALSE),"")</f>
        <v/>
      </c>
    </row>
    <row r="86" spans="1:10" ht="14.1" customHeight="1">
      <c r="A86" s="16"/>
      <c r="B86" s="16"/>
      <c r="C86" s="16"/>
      <c r="D86" s="363"/>
      <c r="E86" s="181" t="str">
        <f>IFERROR(VLOOKUP(Dateneingabe_Emissionsquellen334365[[#This Row],[Emissionsquelle
(Dropdown)]],Emissionsfaktoren!$B:$G,2,FALSE),"")</f>
        <v/>
      </c>
      <c r="F86" s="26"/>
      <c r="G86" s="16"/>
      <c r="H86" s="16"/>
      <c r="I86" s="415" t="str">
        <f>IFERROR(VLOOKUP(Dateneingabe_Emissionsquellen334365[[#This Row],[Emissionsquelle
(Dropdown)]],Emissionsfaktoren!$B:$G,5,FALSE),"")</f>
        <v/>
      </c>
      <c r="J86" s="408" t="str">
        <f>IFERROR(Dateneingabe_Emissionsquellen334365[[#This Row],[Menge]]*Dateneingabe_Emissionsquellen334365[[#This Row],[Emissionsfaktor '[in t CO2e/Einheit']]]*VLOOKUP(Dateneingabe_Emissionsquellen334365[[#This Row],[Datenqulität
(Dropdown)]], Datenqualität[], 2,FALSE),"")</f>
        <v/>
      </c>
    </row>
    <row r="87" spans="1:10" ht="14.1" customHeight="1">
      <c r="A87" s="16"/>
      <c r="B87" s="16"/>
      <c r="C87" s="16"/>
      <c r="D87" s="363"/>
      <c r="E87" s="181" t="str">
        <f>IFERROR(VLOOKUP(Dateneingabe_Emissionsquellen334365[[#This Row],[Emissionsquelle
(Dropdown)]],Emissionsfaktoren!$B:$G,2,FALSE),"")</f>
        <v/>
      </c>
      <c r="F87" s="26"/>
      <c r="G87" s="16"/>
      <c r="H87" s="16"/>
      <c r="I87" s="415" t="str">
        <f>IFERROR(VLOOKUP(Dateneingabe_Emissionsquellen334365[[#This Row],[Emissionsquelle
(Dropdown)]],Emissionsfaktoren!$B:$G,5,FALSE),"")</f>
        <v/>
      </c>
      <c r="J87" s="408" t="str">
        <f>IFERROR(Dateneingabe_Emissionsquellen334365[[#This Row],[Menge]]*Dateneingabe_Emissionsquellen334365[[#This Row],[Emissionsfaktor '[in t CO2e/Einheit']]]*VLOOKUP(Dateneingabe_Emissionsquellen334365[[#This Row],[Datenqulität
(Dropdown)]], Datenqualität[], 2,FALSE),"")</f>
        <v/>
      </c>
    </row>
    <row r="88" spans="1:10" ht="14.1" customHeight="1">
      <c r="A88" s="16"/>
      <c r="B88" s="16"/>
      <c r="C88" s="16"/>
      <c r="D88" s="363"/>
      <c r="E88" s="181" t="str">
        <f>IFERROR(VLOOKUP(Dateneingabe_Emissionsquellen334365[[#This Row],[Emissionsquelle
(Dropdown)]],Emissionsfaktoren!$B:$G,2,FALSE),"")</f>
        <v/>
      </c>
      <c r="F88" s="26"/>
      <c r="G88" s="16"/>
      <c r="H88" s="16"/>
      <c r="I88" s="415" t="str">
        <f>IFERROR(VLOOKUP(Dateneingabe_Emissionsquellen334365[[#This Row],[Emissionsquelle
(Dropdown)]],Emissionsfaktoren!$B:$G,5,FALSE),"")</f>
        <v/>
      </c>
      <c r="J88" s="408" t="str">
        <f>IFERROR(Dateneingabe_Emissionsquellen334365[[#This Row],[Menge]]*Dateneingabe_Emissionsquellen334365[[#This Row],[Emissionsfaktor '[in t CO2e/Einheit']]]*VLOOKUP(Dateneingabe_Emissionsquellen334365[[#This Row],[Datenqulität
(Dropdown)]], Datenqualität[], 2,FALSE),"")</f>
        <v/>
      </c>
    </row>
    <row r="89" spans="1:10" ht="14.1" customHeight="1">
      <c r="A89" s="16"/>
      <c r="B89" s="16"/>
      <c r="C89" s="16"/>
      <c r="D89" s="363"/>
      <c r="E89" s="181" t="str">
        <f>IFERROR(VLOOKUP(Dateneingabe_Emissionsquellen334365[[#This Row],[Emissionsquelle
(Dropdown)]],Emissionsfaktoren!$B:$G,2,FALSE),"")</f>
        <v/>
      </c>
      <c r="F89" s="26"/>
      <c r="G89" s="16"/>
      <c r="H89" s="16"/>
      <c r="I89" s="415" t="str">
        <f>IFERROR(VLOOKUP(Dateneingabe_Emissionsquellen334365[[#This Row],[Emissionsquelle
(Dropdown)]],Emissionsfaktoren!$B:$G,5,FALSE),"")</f>
        <v/>
      </c>
      <c r="J89" s="408" t="str">
        <f>IFERROR(Dateneingabe_Emissionsquellen334365[[#This Row],[Menge]]*Dateneingabe_Emissionsquellen334365[[#This Row],[Emissionsfaktor '[in t CO2e/Einheit']]]*VLOOKUP(Dateneingabe_Emissionsquellen334365[[#This Row],[Datenqulität
(Dropdown)]], Datenqualität[], 2,FALSE),"")</f>
        <v/>
      </c>
    </row>
    <row r="90" spans="1:10" ht="14.1" customHeight="1">
      <c r="A90" s="16"/>
      <c r="B90" s="16"/>
      <c r="C90" s="16"/>
      <c r="D90" s="363"/>
      <c r="E90" s="181" t="str">
        <f>IFERROR(VLOOKUP(Dateneingabe_Emissionsquellen334365[[#This Row],[Emissionsquelle
(Dropdown)]],Emissionsfaktoren!$B:$G,2,FALSE),"")</f>
        <v/>
      </c>
      <c r="F90" s="26"/>
      <c r="G90" s="16"/>
      <c r="H90" s="16"/>
      <c r="I90" s="415" t="str">
        <f>IFERROR(VLOOKUP(Dateneingabe_Emissionsquellen334365[[#This Row],[Emissionsquelle
(Dropdown)]],Emissionsfaktoren!$B:$G,5,FALSE),"")</f>
        <v/>
      </c>
      <c r="J90" s="408" t="str">
        <f>IFERROR(Dateneingabe_Emissionsquellen334365[[#This Row],[Menge]]*Dateneingabe_Emissionsquellen334365[[#This Row],[Emissionsfaktor '[in t CO2e/Einheit']]]*VLOOKUP(Dateneingabe_Emissionsquellen334365[[#This Row],[Datenqulität
(Dropdown)]], Datenqualität[], 2,FALSE),"")</f>
        <v/>
      </c>
    </row>
    <row r="91" spans="1:10" ht="14.1" customHeight="1">
      <c r="A91" s="16"/>
      <c r="B91" s="16"/>
      <c r="C91" s="16"/>
      <c r="D91" s="363"/>
      <c r="E91" s="181" t="str">
        <f>IFERROR(VLOOKUP(Dateneingabe_Emissionsquellen334365[[#This Row],[Emissionsquelle
(Dropdown)]],Emissionsfaktoren!$B:$G,2,FALSE),"")</f>
        <v/>
      </c>
      <c r="F91" s="26"/>
      <c r="G91" s="16"/>
      <c r="H91" s="16"/>
      <c r="I91" s="415" t="str">
        <f>IFERROR(VLOOKUP(Dateneingabe_Emissionsquellen334365[[#This Row],[Emissionsquelle
(Dropdown)]],Emissionsfaktoren!$B:$G,5,FALSE),"")</f>
        <v/>
      </c>
      <c r="J91" s="408" t="str">
        <f>IFERROR(Dateneingabe_Emissionsquellen334365[[#This Row],[Menge]]*Dateneingabe_Emissionsquellen334365[[#This Row],[Emissionsfaktor '[in t CO2e/Einheit']]]*VLOOKUP(Dateneingabe_Emissionsquellen334365[[#This Row],[Datenqulität
(Dropdown)]], Datenqualität[], 2,FALSE),"")</f>
        <v/>
      </c>
    </row>
    <row r="92" spans="1:10" ht="14.1" customHeight="1">
      <c r="A92" s="16"/>
      <c r="B92" s="16"/>
      <c r="C92" s="16"/>
      <c r="D92" s="363"/>
      <c r="E92" s="181" t="str">
        <f>IFERROR(VLOOKUP(Dateneingabe_Emissionsquellen334365[[#This Row],[Emissionsquelle
(Dropdown)]],Emissionsfaktoren!$B:$G,2,FALSE),"")</f>
        <v/>
      </c>
      <c r="F92" s="26"/>
      <c r="G92" s="16"/>
      <c r="H92" s="16"/>
      <c r="I92" s="415" t="str">
        <f>IFERROR(VLOOKUP(Dateneingabe_Emissionsquellen334365[[#This Row],[Emissionsquelle
(Dropdown)]],Emissionsfaktoren!$B:$G,5,FALSE),"")</f>
        <v/>
      </c>
      <c r="J92" s="408" t="str">
        <f>IFERROR(Dateneingabe_Emissionsquellen334365[[#This Row],[Menge]]*Dateneingabe_Emissionsquellen334365[[#This Row],[Emissionsfaktor '[in t CO2e/Einheit']]]*VLOOKUP(Dateneingabe_Emissionsquellen334365[[#This Row],[Datenqulität
(Dropdown)]], Datenqualität[], 2,FALSE),"")</f>
        <v/>
      </c>
    </row>
    <row r="93" spans="1:10" ht="14.1" customHeight="1">
      <c r="A93" s="16"/>
      <c r="B93" s="16"/>
      <c r="C93" s="16"/>
      <c r="D93" s="363"/>
      <c r="E93" s="181" t="str">
        <f>IFERROR(VLOOKUP(Dateneingabe_Emissionsquellen334365[[#This Row],[Emissionsquelle
(Dropdown)]],Emissionsfaktoren!$B:$G,2,FALSE),"")</f>
        <v/>
      </c>
      <c r="F93" s="26"/>
      <c r="G93" s="16"/>
      <c r="H93" s="16"/>
      <c r="I93" s="415" t="str">
        <f>IFERROR(VLOOKUP(Dateneingabe_Emissionsquellen334365[[#This Row],[Emissionsquelle
(Dropdown)]],Emissionsfaktoren!$B:$G,5,FALSE),"")</f>
        <v/>
      </c>
      <c r="J93" s="408" t="str">
        <f>IFERROR(Dateneingabe_Emissionsquellen334365[[#This Row],[Menge]]*Dateneingabe_Emissionsquellen334365[[#This Row],[Emissionsfaktor '[in t CO2e/Einheit']]]*VLOOKUP(Dateneingabe_Emissionsquellen334365[[#This Row],[Datenqulität
(Dropdown)]], Datenqualität[], 2,FALSE),"")</f>
        <v/>
      </c>
    </row>
    <row r="94" spans="1:10" ht="14.1" customHeight="1">
      <c r="A94" s="16"/>
      <c r="B94" s="16"/>
      <c r="C94" s="16"/>
      <c r="D94" s="363"/>
      <c r="E94" s="181" t="str">
        <f>IFERROR(VLOOKUP(Dateneingabe_Emissionsquellen334365[[#This Row],[Emissionsquelle
(Dropdown)]],Emissionsfaktoren!$B:$G,2,FALSE),"")</f>
        <v/>
      </c>
      <c r="F94" s="26"/>
      <c r="G94" s="16"/>
      <c r="H94" s="16"/>
      <c r="I94" s="415" t="str">
        <f>IFERROR(VLOOKUP(Dateneingabe_Emissionsquellen334365[[#This Row],[Emissionsquelle
(Dropdown)]],Emissionsfaktoren!$B:$G,5,FALSE),"")</f>
        <v/>
      </c>
      <c r="J94" s="408" t="str">
        <f>IFERROR(Dateneingabe_Emissionsquellen334365[[#This Row],[Menge]]*Dateneingabe_Emissionsquellen334365[[#This Row],[Emissionsfaktor '[in t CO2e/Einheit']]]*VLOOKUP(Dateneingabe_Emissionsquellen334365[[#This Row],[Datenqulität
(Dropdown)]], Datenqualität[], 2,FALSE),"")</f>
        <v/>
      </c>
    </row>
    <row r="95" spans="1:10" ht="14.1" customHeight="1">
      <c r="A95" s="16"/>
      <c r="B95" s="16"/>
      <c r="C95" s="16"/>
      <c r="D95" s="363"/>
      <c r="E95" s="181" t="str">
        <f>IFERROR(VLOOKUP(Dateneingabe_Emissionsquellen334365[[#This Row],[Emissionsquelle
(Dropdown)]],Emissionsfaktoren!$B:$G,2,FALSE),"")</f>
        <v/>
      </c>
      <c r="F95" s="26"/>
      <c r="G95" s="16"/>
      <c r="H95" s="16"/>
      <c r="I95" s="415" t="str">
        <f>IFERROR(VLOOKUP(Dateneingabe_Emissionsquellen334365[[#This Row],[Emissionsquelle
(Dropdown)]],Emissionsfaktoren!$B:$G,5,FALSE),"")</f>
        <v/>
      </c>
      <c r="J95" s="408" t="str">
        <f>IFERROR(Dateneingabe_Emissionsquellen334365[[#This Row],[Menge]]*Dateneingabe_Emissionsquellen334365[[#This Row],[Emissionsfaktor '[in t CO2e/Einheit']]]*VLOOKUP(Dateneingabe_Emissionsquellen334365[[#This Row],[Datenqulität
(Dropdown)]], Datenqualität[], 2,FALSE),"")</f>
        <v/>
      </c>
    </row>
    <row r="96" spans="1:10" ht="14.1" customHeight="1">
      <c r="A96" s="16"/>
      <c r="B96" s="16"/>
      <c r="C96" s="16"/>
      <c r="D96" s="363"/>
      <c r="E96" s="181" t="str">
        <f>IFERROR(VLOOKUP(Dateneingabe_Emissionsquellen334365[[#This Row],[Emissionsquelle
(Dropdown)]],Emissionsfaktoren!$B:$G,2,FALSE),"")</f>
        <v/>
      </c>
      <c r="F96" s="26"/>
      <c r="G96" s="16"/>
      <c r="H96" s="16"/>
      <c r="I96" s="415" t="str">
        <f>IFERROR(VLOOKUP(Dateneingabe_Emissionsquellen334365[[#This Row],[Emissionsquelle
(Dropdown)]],Emissionsfaktoren!$B:$G,5,FALSE),"")</f>
        <v/>
      </c>
      <c r="J96" s="408" t="str">
        <f>IFERROR(Dateneingabe_Emissionsquellen334365[[#This Row],[Menge]]*Dateneingabe_Emissionsquellen334365[[#This Row],[Emissionsfaktor '[in t CO2e/Einheit']]]*VLOOKUP(Dateneingabe_Emissionsquellen334365[[#This Row],[Datenqulität
(Dropdown)]], Datenqualität[], 2,FALSE),"")</f>
        <v/>
      </c>
    </row>
    <row r="97" spans="1:10" ht="14.1" customHeight="1">
      <c r="A97" s="16"/>
      <c r="B97" s="16"/>
      <c r="C97" s="16"/>
      <c r="D97" s="363"/>
      <c r="E97" s="181" t="str">
        <f>IFERROR(VLOOKUP(Dateneingabe_Emissionsquellen334365[[#This Row],[Emissionsquelle
(Dropdown)]],Emissionsfaktoren!$B:$G,2,FALSE),"")</f>
        <v/>
      </c>
      <c r="F97" s="26"/>
      <c r="G97" s="16"/>
      <c r="H97" s="16"/>
      <c r="I97" s="415" t="str">
        <f>IFERROR(VLOOKUP(Dateneingabe_Emissionsquellen334365[[#This Row],[Emissionsquelle
(Dropdown)]],Emissionsfaktoren!$B:$G,5,FALSE),"")</f>
        <v/>
      </c>
      <c r="J97" s="408" t="str">
        <f>IFERROR(Dateneingabe_Emissionsquellen334365[[#This Row],[Menge]]*Dateneingabe_Emissionsquellen334365[[#This Row],[Emissionsfaktor '[in t CO2e/Einheit']]]*VLOOKUP(Dateneingabe_Emissionsquellen334365[[#This Row],[Datenqulität
(Dropdown)]], Datenqualität[], 2,FALSE),"")</f>
        <v/>
      </c>
    </row>
    <row r="98" spans="1:10" ht="14.1" customHeight="1">
      <c r="A98" s="16"/>
      <c r="B98" s="16"/>
      <c r="C98" s="16"/>
      <c r="D98" s="363"/>
      <c r="E98" s="181" t="str">
        <f>IFERROR(VLOOKUP(Dateneingabe_Emissionsquellen334365[[#This Row],[Emissionsquelle
(Dropdown)]],Emissionsfaktoren!$B:$G,2,FALSE),"")</f>
        <v/>
      </c>
      <c r="F98" s="26"/>
      <c r="G98" s="16"/>
      <c r="H98" s="16"/>
      <c r="I98" s="415" t="str">
        <f>IFERROR(VLOOKUP(Dateneingabe_Emissionsquellen334365[[#This Row],[Emissionsquelle
(Dropdown)]],Emissionsfaktoren!$B:$G,5,FALSE),"")</f>
        <v/>
      </c>
      <c r="J98" s="408" t="str">
        <f>IFERROR(Dateneingabe_Emissionsquellen334365[[#This Row],[Menge]]*Dateneingabe_Emissionsquellen334365[[#This Row],[Emissionsfaktor '[in t CO2e/Einheit']]]*VLOOKUP(Dateneingabe_Emissionsquellen334365[[#This Row],[Datenqulität
(Dropdown)]], Datenqualität[], 2,FALSE),"")</f>
        <v/>
      </c>
    </row>
    <row r="99" spans="1:10">
      <c r="A99" s="292"/>
      <c r="B99" s="292"/>
      <c r="C99" s="283"/>
      <c r="D99" s="284"/>
      <c r="E99" s="283"/>
      <c r="F99" s="283"/>
      <c r="G99" s="283"/>
      <c r="H99" s="285"/>
      <c r="I99" s="283"/>
      <c r="J99" s="18">
        <f>SUBTOTAL(109,Dateneingabe_Emissionsquellen334365[Berechnung Emissionen '[in t CO2e']])</f>
        <v>0</v>
      </c>
    </row>
  </sheetData>
  <sheetProtection algorithmName="SHA-512" hashValue="AZ+hJmhfWJgoRAmssW8ECX7ZBgfiZOOIQ/jkSwgNV+FDbHOyTMEOaKE4bdn3973UgJhuROrJt9X9VCPUUFjkew==" saltValue="WfwFVijJJax6gChZ2IzOaA==" spinCount="100000" sheet="1" insertRows="0" deleteRows="0" sort="0"/>
  <dataValidations count="1">
    <dataValidation type="list" allowBlank="1" showInputMessage="1" showErrorMessage="1" sqref="C5 C6:C98" xr:uid="{00D500AC-0002-4C0B-A035-0008006B00E4}">
      <formula1>Kapitalgüter</formula1>
    </dataValidation>
  </dataValidations>
  <pageMargins left="0.7" right="0.7" top="0.78740157500000008" bottom="0.78740157500000008"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INDIRECT(Dropdowns!$I$26:$J$30)</xm:f>
          </x14:formula1>
          <xm:sqref>F5:F98</xm:sqref>
        </x14:dataValidation>
        <x14:dataValidation type="list" allowBlank="1" showInputMessage="1" showErrorMessage="1" xr:uid="{AB1B63E6-1CFB-44DD-A495-183DDFE12B63}">
          <x14:formula1>
            <xm:f>INDIRECT(Dropdowns!$B$4)</xm:f>
          </x14:formula1>
          <xm:sqref>A5:A98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theme="9"/>
  </sheetPr>
  <dimension ref="A1:K101"/>
  <sheetViews>
    <sheetView showGridLines="0" zoomScale="90" zoomScaleNormal="90" workbookViewId="0">
      <selection activeCell="D26" sqref="D26"/>
    </sheetView>
  </sheetViews>
  <sheetFormatPr baseColWidth="10" defaultColWidth="11.42578125" defaultRowHeight="15"/>
  <cols>
    <col min="1" max="1" width="22.7109375" style="15" customWidth="1"/>
    <col min="2" max="2" width="30.7109375" style="15" customWidth="1"/>
    <col min="3" max="3" width="24.7109375" style="15" customWidth="1"/>
    <col min="4" max="4" width="35.7109375" style="15" customWidth="1"/>
    <col min="5" max="5" width="16.7109375" style="382" customWidth="1"/>
    <col min="6" max="6" width="16.7109375" style="225" customWidth="1"/>
    <col min="7" max="7" width="12.7109375" style="24" customWidth="1"/>
    <col min="8" max="8" width="66.7109375" style="225" customWidth="1"/>
    <col min="9" max="9" width="32.7109375" style="225" customWidth="1"/>
    <col min="10" max="10" width="15.7109375" style="219" customWidth="1"/>
    <col min="11" max="11" width="14.7109375" style="228" customWidth="1"/>
    <col min="12" max="16384" width="11.42578125" style="15"/>
  </cols>
  <sheetData>
    <row r="1" spans="1:11" ht="21" customHeight="1">
      <c r="B1"/>
      <c r="C1" s="70"/>
      <c r="D1" s="71"/>
      <c r="E1" s="380"/>
      <c r="F1" s="223"/>
      <c r="G1" s="229"/>
      <c r="H1" s="223"/>
      <c r="I1" s="223"/>
      <c r="J1" s="135"/>
      <c r="K1" s="226"/>
    </row>
    <row r="2" spans="1:11" ht="21" customHeight="1">
      <c r="A2" s="8" t="s">
        <v>103</v>
      </c>
      <c r="C2"/>
      <c r="D2" s="91"/>
      <c r="E2" s="381"/>
      <c r="F2" s="224"/>
      <c r="G2" s="220"/>
      <c r="H2" s="224"/>
      <c r="I2" s="224"/>
      <c r="J2" s="218"/>
      <c r="K2" s="227"/>
    </row>
    <row r="3" spans="1:11" ht="21" customHeight="1">
      <c r="A3"/>
      <c r="C3"/>
      <c r="D3"/>
      <c r="E3" s="380"/>
      <c r="F3" s="223"/>
      <c r="G3" s="77"/>
      <c r="H3" s="223"/>
      <c r="I3" s="223"/>
      <c r="J3" s="135"/>
      <c r="K3" s="226"/>
    </row>
    <row r="4" spans="1:11" ht="60" customHeight="1">
      <c r="A4" s="120" t="s">
        <v>404</v>
      </c>
      <c r="B4" s="92" t="s">
        <v>403</v>
      </c>
      <c r="C4" s="69" t="s">
        <v>25</v>
      </c>
      <c r="D4" s="69" t="s">
        <v>26</v>
      </c>
      <c r="E4" s="69" t="s">
        <v>27</v>
      </c>
      <c r="F4" s="240" t="s">
        <v>28</v>
      </c>
      <c r="G4" s="82" t="s">
        <v>401</v>
      </c>
      <c r="H4" s="68" t="s">
        <v>29</v>
      </c>
      <c r="I4" s="68" t="s">
        <v>30</v>
      </c>
      <c r="J4" s="238" t="s">
        <v>400</v>
      </c>
      <c r="K4" s="239" t="s">
        <v>31</v>
      </c>
    </row>
    <row r="5" spans="1:11" ht="14.1" customHeight="1">
      <c r="A5" s="351"/>
      <c r="B5" s="16"/>
      <c r="C5" s="16"/>
      <c r="D5" s="17"/>
      <c r="F5" s="221" t="str">
        <f>IFERROR(VLOOKUP(Dateneingabe_Emissionsquellen3343[[#This Row],[Emissionsquelle
(Dropdown)]],Emissionsfaktoren!$B:$G,2,FALSE),"")</f>
        <v/>
      </c>
      <c r="G5" s="26"/>
      <c r="H5" s="26"/>
      <c r="I5" s="230"/>
      <c r="J5" s="416" t="str">
        <f>IFERROR(VLOOKUP(Dateneingabe_Emissionsquellen3343[[#This Row],[Emissionsquelle
(Dropdown)]],Emissionsfaktoren!$B:$G,5,FALSE),"")</f>
        <v/>
      </c>
      <c r="K5" s="417" t="str">
        <f>IFERROR(Dateneingabe_Emissionsquellen3343[[#This Row],[Menge]]*Dateneingabe_Emissionsquellen3343[[#This Row],[Emissionsfaktor '[in t CO2e/Einheit']]]*VLOOKUP(Dateneingabe_Emissionsquellen3343[[#This Row],[Datenqulität
(Dropdown)]], Datenqualität[], 2,FALSE),"")</f>
        <v/>
      </c>
    </row>
    <row r="6" spans="1:11" ht="14.1" customHeight="1">
      <c r="A6" s="351"/>
      <c r="B6" s="16"/>
      <c r="C6" s="16"/>
      <c r="D6" s="17"/>
      <c r="F6" s="222" t="str">
        <f>IFERROR(VLOOKUP(Dateneingabe_Emissionsquellen3343[[#This Row],[Emissionsquelle
(Dropdown)]],Emissionsfaktoren!$B:$G,2,FALSE),"")</f>
        <v/>
      </c>
      <c r="G6" s="26"/>
      <c r="H6" s="26"/>
      <c r="I6" s="230"/>
      <c r="J6" s="416" t="str">
        <f>IFERROR(VLOOKUP(Dateneingabe_Emissionsquellen3343[[#This Row],[Emissionsquelle
(Dropdown)]],Emissionsfaktoren!$B:$G,5,FALSE),"")</f>
        <v/>
      </c>
      <c r="K6" s="417" t="str">
        <f>IFERROR(Dateneingabe_Emissionsquellen3343[[#This Row],[Menge]]*Dateneingabe_Emissionsquellen3343[[#This Row],[Emissionsfaktor '[in t CO2e/Einheit']]]*VLOOKUP(Dateneingabe_Emissionsquellen3343[[#This Row],[Datenqulität
(Dropdown)]], Datenqualität[], 2,FALSE),"")</f>
        <v/>
      </c>
    </row>
    <row r="7" spans="1:11" ht="14.1" customHeight="1">
      <c r="A7" s="351"/>
      <c r="B7" s="16"/>
      <c r="C7" s="16"/>
      <c r="D7" s="17"/>
      <c r="F7" s="222" t="str">
        <f>IFERROR(VLOOKUP(Dateneingabe_Emissionsquellen3343[[#This Row],[Emissionsquelle
(Dropdown)]],Emissionsfaktoren!$B:$G,2,FALSE),"")</f>
        <v/>
      </c>
      <c r="G7" s="26"/>
      <c r="H7" s="26"/>
      <c r="I7" s="230"/>
      <c r="J7" s="416" t="str">
        <f>IFERROR(VLOOKUP(Dateneingabe_Emissionsquellen3343[[#This Row],[Emissionsquelle
(Dropdown)]],Emissionsfaktoren!$B:$G,5,FALSE),"")</f>
        <v/>
      </c>
      <c r="K7" s="436" t="str">
        <f>IFERROR(Dateneingabe_Emissionsquellen3343[[#This Row],[Menge]]*Dateneingabe_Emissionsquellen3343[[#This Row],[Emissionsfaktor '[in t CO2e/Einheit']]]*VLOOKUP(Dateneingabe_Emissionsquellen3343[[#This Row],[Datenqulität
(Dropdown)]], Datenqualität[], 2,FALSE),"")</f>
        <v/>
      </c>
    </row>
    <row r="8" spans="1:11" ht="14.1" customHeight="1">
      <c r="A8" s="351"/>
      <c r="B8" s="16"/>
      <c r="C8" s="16"/>
      <c r="D8" s="17"/>
      <c r="F8" s="281" t="str">
        <f>IFERROR(VLOOKUP(Dateneingabe_Emissionsquellen3343[[#This Row],[Emissionsquelle
(Dropdown)]],Emissionsfaktoren!$B:$G,2,FALSE),"")</f>
        <v/>
      </c>
      <c r="G8" s="26"/>
      <c r="H8" s="26"/>
      <c r="I8" s="230"/>
      <c r="J8" s="416" t="str">
        <f>IFERROR(VLOOKUP(Dateneingabe_Emissionsquellen3343[[#This Row],[Emissionsquelle
(Dropdown)]],Emissionsfaktoren!$B:$G,5,FALSE),"")</f>
        <v/>
      </c>
      <c r="K8" s="436" t="str">
        <f>IFERROR(Dateneingabe_Emissionsquellen3343[[#This Row],[Menge]]*Dateneingabe_Emissionsquellen3343[[#This Row],[Emissionsfaktor '[in t CO2e/Einheit']]]*VLOOKUP(Dateneingabe_Emissionsquellen3343[[#This Row],[Datenqulität
(Dropdown)]], Datenqualität[], 2,FALSE),"")</f>
        <v/>
      </c>
    </row>
    <row r="9" spans="1:11" ht="14.1" customHeight="1">
      <c r="A9" s="351"/>
      <c r="B9" s="16"/>
      <c r="C9" s="16"/>
      <c r="D9" s="17"/>
      <c r="F9" s="222" t="str">
        <f>IFERROR(VLOOKUP(Dateneingabe_Emissionsquellen3343[[#This Row],[Emissionsquelle
(Dropdown)]],Emissionsfaktoren!$B:$G,2,FALSE),"")</f>
        <v/>
      </c>
      <c r="G9" s="26"/>
      <c r="H9" s="26"/>
      <c r="I9" s="230"/>
      <c r="J9" s="416" t="str">
        <f>IFERROR(VLOOKUP(Dateneingabe_Emissionsquellen3343[[#This Row],[Emissionsquelle
(Dropdown)]],Emissionsfaktoren!$B:$G,5,FALSE),"")</f>
        <v/>
      </c>
      <c r="K9" s="436" t="str">
        <f>IFERROR(Dateneingabe_Emissionsquellen3343[[#This Row],[Menge]]*Dateneingabe_Emissionsquellen3343[[#This Row],[Emissionsfaktor '[in t CO2e/Einheit']]]*VLOOKUP(Dateneingabe_Emissionsquellen3343[[#This Row],[Datenqulität
(Dropdown)]], Datenqualität[], 2,FALSE),"")</f>
        <v/>
      </c>
    </row>
    <row r="10" spans="1:11" ht="14.1" customHeight="1">
      <c r="A10" s="351"/>
      <c r="B10" s="280"/>
      <c r="C10" s="16"/>
      <c r="D10" s="17"/>
      <c r="F10" s="281" t="str">
        <f>IFERROR(VLOOKUP(Dateneingabe_Emissionsquellen3343[[#This Row],[Emissionsquelle
(Dropdown)]],Emissionsfaktoren!$B:$G,2,FALSE),"")</f>
        <v/>
      </c>
      <c r="G10" s="26"/>
      <c r="H10" s="26"/>
      <c r="I10" s="230"/>
      <c r="J10" s="416" t="str">
        <f>IFERROR(VLOOKUP(Dateneingabe_Emissionsquellen3343[[#This Row],[Emissionsquelle
(Dropdown)]],Emissionsfaktoren!$B:$G,5,FALSE),"")</f>
        <v/>
      </c>
      <c r="K10" s="436" t="str">
        <f>IFERROR(Dateneingabe_Emissionsquellen3343[[#This Row],[Menge]]*Dateneingabe_Emissionsquellen3343[[#This Row],[Emissionsfaktor '[in t CO2e/Einheit']]]*VLOOKUP(Dateneingabe_Emissionsquellen3343[[#This Row],[Datenqulität
(Dropdown)]], Datenqualität[], 2,FALSE),"")</f>
        <v/>
      </c>
    </row>
    <row r="11" spans="1:11" ht="14.1" customHeight="1">
      <c r="A11" s="351"/>
      <c r="B11" s="16"/>
      <c r="C11" s="16"/>
      <c r="D11" s="17"/>
      <c r="F11" s="222" t="str">
        <f>IFERROR(VLOOKUP(Dateneingabe_Emissionsquellen3343[[#This Row],[Emissionsquelle
(Dropdown)]],Emissionsfaktoren!$B:$G,2,FALSE),"")</f>
        <v/>
      </c>
      <c r="G11" s="26"/>
      <c r="H11" s="26"/>
      <c r="I11" s="230"/>
      <c r="J11" s="416" t="str">
        <f>IFERROR(VLOOKUP(Dateneingabe_Emissionsquellen3343[[#This Row],[Emissionsquelle
(Dropdown)]],Emissionsfaktoren!$B:$G,5,FALSE),"")</f>
        <v/>
      </c>
      <c r="K11" s="436" t="str">
        <f>IFERROR(Dateneingabe_Emissionsquellen3343[[#This Row],[Menge]]*Dateneingabe_Emissionsquellen3343[[#This Row],[Emissionsfaktor '[in t CO2e/Einheit']]]*VLOOKUP(Dateneingabe_Emissionsquellen3343[[#This Row],[Datenqulität
(Dropdown)]], Datenqualität[], 2,FALSE),"")</f>
        <v/>
      </c>
    </row>
    <row r="12" spans="1:11" ht="14.1" customHeight="1">
      <c r="A12" s="351"/>
      <c r="B12" s="16"/>
      <c r="C12" s="16"/>
      <c r="D12" s="17"/>
      <c r="F12" s="222" t="str">
        <f>IFERROR(VLOOKUP(Dateneingabe_Emissionsquellen3343[[#This Row],[Emissionsquelle
(Dropdown)]],Emissionsfaktoren!$B:$G,2,FALSE),"")</f>
        <v/>
      </c>
      <c r="G12" s="26"/>
      <c r="H12" s="26"/>
      <c r="I12" s="230"/>
      <c r="J12" s="416" t="str">
        <f>IFERROR(VLOOKUP(Dateneingabe_Emissionsquellen3343[[#This Row],[Emissionsquelle
(Dropdown)]],Emissionsfaktoren!$B:$G,5,FALSE),"")</f>
        <v/>
      </c>
      <c r="K12" s="436" t="str">
        <f>IFERROR(Dateneingabe_Emissionsquellen3343[[#This Row],[Menge]]*Dateneingabe_Emissionsquellen3343[[#This Row],[Emissionsfaktor '[in t CO2e/Einheit']]]*VLOOKUP(Dateneingabe_Emissionsquellen3343[[#This Row],[Datenqulität
(Dropdown)]], Datenqualität[], 2,FALSE),"")</f>
        <v/>
      </c>
    </row>
    <row r="13" spans="1:11" ht="14.1" customHeight="1">
      <c r="A13" s="351"/>
      <c r="B13" s="16"/>
      <c r="C13" s="16"/>
      <c r="D13" s="17"/>
      <c r="F13" s="222" t="str">
        <f>IFERROR(VLOOKUP(Dateneingabe_Emissionsquellen3343[[#This Row],[Emissionsquelle
(Dropdown)]],Emissionsfaktoren!$B:$G,2,FALSE),"")</f>
        <v/>
      </c>
      <c r="G13" s="26"/>
      <c r="H13" s="26"/>
      <c r="I13" s="230"/>
      <c r="J13" s="416" t="str">
        <f>IFERROR(VLOOKUP(Dateneingabe_Emissionsquellen3343[[#This Row],[Emissionsquelle
(Dropdown)]],Emissionsfaktoren!$B:$G,5,FALSE),"")</f>
        <v/>
      </c>
      <c r="K13" s="436" t="str">
        <f>IFERROR(Dateneingabe_Emissionsquellen3343[[#This Row],[Menge]]*Dateneingabe_Emissionsquellen3343[[#This Row],[Emissionsfaktor '[in t CO2e/Einheit']]]*VLOOKUP(Dateneingabe_Emissionsquellen3343[[#This Row],[Datenqulität
(Dropdown)]], Datenqualität[], 2,FALSE),"")</f>
        <v/>
      </c>
    </row>
    <row r="14" spans="1:11" ht="14.1" customHeight="1">
      <c r="A14" s="351"/>
      <c r="B14" s="16"/>
      <c r="C14" s="16"/>
      <c r="D14" s="17"/>
      <c r="F14" s="222" t="str">
        <f>IFERROR(VLOOKUP(Dateneingabe_Emissionsquellen3343[[#This Row],[Emissionsquelle
(Dropdown)]],Emissionsfaktoren!$B:$G,2,FALSE),"")</f>
        <v/>
      </c>
      <c r="G14" s="26"/>
      <c r="H14" s="26"/>
      <c r="I14" s="230"/>
      <c r="J14" s="416" t="str">
        <f>IFERROR(VLOOKUP(Dateneingabe_Emissionsquellen3343[[#This Row],[Emissionsquelle
(Dropdown)]],Emissionsfaktoren!$B:$G,5,FALSE),"")</f>
        <v/>
      </c>
      <c r="K14" s="436" t="str">
        <f>IFERROR(Dateneingabe_Emissionsquellen3343[[#This Row],[Menge]]*Dateneingabe_Emissionsquellen3343[[#This Row],[Emissionsfaktor '[in t CO2e/Einheit']]]*VLOOKUP(Dateneingabe_Emissionsquellen3343[[#This Row],[Datenqulität
(Dropdown)]], Datenqualität[], 2,FALSE),"")</f>
        <v/>
      </c>
    </row>
    <row r="15" spans="1:11" ht="14.1" customHeight="1">
      <c r="A15" s="351"/>
      <c r="B15" s="16"/>
      <c r="C15" s="16"/>
      <c r="D15" s="17"/>
      <c r="F15" s="222" t="str">
        <f>IFERROR(VLOOKUP(Dateneingabe_Emissionsquellen3343[[#This Row],[Emissionsquelle
(Dropdown)]],Emissionsfaktoren!$B:$G,2,FALSE),"")</f>
        <v/>
      </c>
      <c r="G15" s="26"/>
      <c r="H15" s="26"/>
      <c r="I15" s="230"/>
      <c r="J15" s="416" t="str">
        <f>IFERROR(VLOOKUP(Dateneingabe_Emissionsquellen3343[[#This Row],[Emissionsquelle
(Dropdown)]],Emissionsfaktoren!$B:$G,5,FALSE),"")</f>
        <v/>
      </c>
      <c r="K15" s="436" t="str">
        <f>IFERROR(Dateneingabe_Emissionsquellen3343[[#This Row],[Menge]]*Dateneingabe_Emissionsquellen3343[[#This Row],[Emissionsfaktor '[in t CO2e/Einheit']]]*VLOOKUP(Dateneingabe_Emissionsquellen3343[[#This Row],[Datenqulität
(Dropdown)]], Datenqualität[], 2,FALSE),"")</f>
        <v/>
      </c>
    </row>
    <row r="16" spans="1:11" ht="14.1" customHeight="1">
      <c r="A16" s="351"/>
      <c r="B16" s="16"/>
      <c r="C16" s="16"/>
      <c r="D16" s="17"/>
      <c r="F16" s="222" t="str">
        <f>IFERROR(VLOOKUP(Dateneingabe_Emissionsquellen3343[[#This Row],[Emissionsquelle
(Dropdown)]],Emissionsfaktoren!$B:$G,2,FALSE),"")</f>
        <v/>
      </c>
      <c r="G16" s="26"/>
      <c r="H16" s="26"/>
      <c r="I16" s="230"/>
      <c r="J16" s="416" t="str">
        <f>IFERROR(VLOOKUP(Dateneingabe_Emissionsquellen3343[[#This Row],[Emissionsquelle
(Dropdown)]],Emissionsfaktoren!$B:$G,5,FALSE),"")</f>
        <v/>
      </c>
      <c r="K16" s="436" t="str">
        <f>IFERROR(Dateneingabe_Emissionsquellen3343[[#This Row],[Menge]]*Dateneingabe_Emissionsquellen3343[[#This Row],[Emissionsfaktor '[in t CO2e/Einheit']]]*VLOOKUP(Dateneingabe_Emissionsquellen3343[[#This Row],[Datenqulität
(Dropdown)]], Datenqualität[], 2,FALSE),"")</f>
        <v/>
      </c>
    </row>
    <row r="17" spans="1:11" ht="14.1" customHeight="1">
      <c r="A17" s="351"/>
      <c r="B17" s="16"/>
      <c r="C17" s="16"/>
      <c r="D17" s="17"/>
      <c r="F17" s="222" t="str">
        <f>IFERROR(VLOOKUP(Dateneingabe_Emissionsquellen3343[[#This Row],[Emissionsquelle
(Dropdown)]],Emissionsfaktoren!$B:$G,2,FALSE),"")</f>
        <v/>
      </c>
      <c r="G17" s="26"/>
      <c r="H17" s="26"/>
      <c r="I17" s="230"/>
      <c r="J17" s="416" t="str">
        <f>IFERROR(VLOOKUP(Dateneingabe_Emissionsquellen3343[[#This Row],[Emissionsquelle
(Dropdown)]],Emissionsfaktoren!$B:$G,5,FALSE),"")</f>
        <v/>
      </c>
      <c r="K17" s="436" t="str">
        <f>IFERROR(Dateneingabe_Emissionsquellen3343[[#This Row],[Menge]]*Dateneingabe_Emissionsquellen3343[[#This Row],[Emissionsfaktor '[in t CO2e/Einheit']]]*VLOOKUP(Dateneingabe_Emissionsquellen3343[[#This Row],[Datenqulität
(Dropdown)]], Datenqualität[], 2,FALSE),"")</f>
        <v/>
      </c>
    </row>
    <row r="18" spans="1:11" ht="14.1" customHeight="1">
      <c r="A18" s="351"/>
      <c r="B18" s="16"/>
      <c r="C18" s="16"/>
      <c r="D18" s="17"/>
      <c r="F18" s="222" t="str">
        <f>IFERROR(VLOOKUP(Dateneingabe_Emissionsquellen3343[[#This Row],[Emissionsquelle
(Dropdown)]],Emissionsfaktoren!$B:$G,2,FALSE),"")</f>
        <v/>
      </c>
      <c r="G18" s="26"/>
      <c r="H18" s="26"/>
      <c r="I18" s="230"/>
      <c r="J18" s="416" t="str">
        <f>IFERROR(VLOOKUP(Dateneingabe_Emissionsquellen3343[[#This Row],[Emissionsquelle
(Dropdown)]],Emissionsfaktoren!$B:$G,5,FALSE),"")</f>
        <v/>
      </c>
      <c r="K18" s="436" t="str">
        <f>IFERROR(Dateneingabe_Emissionsquellen3343[[#This Row],[Menge]]*Dateneingabe_Emissionsquellen3343[[#This Row],[Emissionsfaktor '[in t CO2e/Einheit']]]*VLOOKUP(Dateneingabe_Emissionsquellen3343[[#This Row],[Datenqulität
(Dropdown)]], Datenqualität[], 2,FALSE),"")</f>
        <v/>
      </c>
    </row>
    <row r="19" spans="1:11" ht="14.1" customHeight="1">
      <c r="A19" s="351"/>
      <c r="B19" s="16"/>
      <c r="C19" s="16"/>
      <c r="D19" s="17"/>
      <c r="F19" s="222" t="str">
        <f>IFERROR(VLOOKUP(Dateneingabe_Emissionsquellen3343[[#This Row],[Emissionsquelle
(Dropdown)]],Emissionsfaktoren!$B:$G,2,FALSE),"")</f>
        <v/>
      </c>
      <c r="G19" s="26"/>
      <c r="H19" s="26"/>
      <c r="I19" s="230"/>
      <c r="J19" s="416" t="str">
        <f>IFERROR(VLOOKUP(Dateneingabe_Emissionsquellen3343[[#This Row],[Emissionsquelle
(Dropdown)]],Emissionsfaktoren!$B:$G,5,FALSE),"")</f>
        <v/>
      </c>
      <c r="K19" s="436" t="str">
        <f>IFERROR(Dateneingabe_Emissionsquellen3343[[#This Row],[Menge]]*Dateneingabe_Emissionsquellen3343[[#This Row],[Emissionsfaktor '[in t CO2e/Einheit']]]*VLOOKUP(Dateneingabe_Emissionsquellen3343[[#This Row],[Datenqulität
(Dropdown)]], Datenqualität[], 2,FALSE),"")</f>
        <v/>
      </c>
    </row>
    <row r="20" spans="1:11" ht="14.1" customHeight="1">
      <c r="A20" s="351"/>
      <c r="B20" s="16"/>
      <c r="C20" s="16"/>
      <c r="D20" s="17"/>
      <c r="F20" s="222" t="str">
        <f>IFERROR(VLOOKUP(Dateneingabe_Emissionsquellen3343[[#This Row],[Emissionsquelle
(Dropdown)]],Emissionsfaktoren!$B:$G,2,FALSE),"")</f>
        <v/>
      </c>
      <c r="G20" s="26"/>
      <c r="H20" s="26"/>
      <c r="I20" s="230"/>
      <c r="J20" s="416" t="str">
        <f>IFERROR(VLOOKUP(Dateneingabe_Emissionsquellen3343[[#This Row],[Emissionsquelle
(Dropdown)]],Emissionsfaktoren!$B:$G,5,FALSE),"")</f>
        <v/>
      </c>
      <c r="K20" s="436" t="str">
        <f>IFERROR(Dateneingabe_Emissionsquellen3343[[#This Row],[Menge]]*Dateneingabe_Emissionsquellen3343[[#This Row],[Emissionsfaktor '[in t CO2e/Einheit']]]*VLOOKUP(Dateneingabe_Emissionsquellen3343[[#This Row],[Datenqulität
(Dropdown)]], Datenqualität[], 2,FALSE),"")</f>
        <v/>
      </c>
    </row>
    <row r="21" spans="1:11" ht="14.1" customHeight="1">
      <c r="A21" s="351"/>
      <c r="B21" s="16"/>
      <c r="C21" s="16"/>
      <c r="D21" s="17"/>
      <c r="F21" s="222" t="str">
        <f>IFERROR(VLOOKUP(Dateneingabe_Emissionsquellen3343[[#This Row],[Emissionsquelle
(Dropdown)]],Emissionsfaktoren!$B:$G,2,FALSE),"")</f>
        <v/>
      </c>
      <c r="G21" s="26"/>
      <c r="H21" s="26"/>
      <c r="I21" s="230"/>
      <c r="J21" s="416" t="str">
        <f>IFERROR(VLOOKUP(Dateneingabe_Emissionsquellen3343[[#This Row],[Emissionsquelle
(Dropdown)]],Emissionsfaktoren!$B:$G,5,FALSE),"")</f>
        <v/>
      </c>
      <c r="K21" s="436" t="str">
        <f>IFERROR(Dateneingabe_Emissionsquellen3343[[#This Row],[Menge]]*Dateneingabe_Emissionsquellen3343[[#This Row],[Emissionsfaktor '[in t CO2e/Einheit']]]*VLOOKUP(Dateneingabe_Emissionsquellen3343[[#This Row],[Datenqulität
(Dropdown)]], Datenqualität[], 2,FALSE),"")</f>
        <v/>
      </c>
    </row>
    <row r="22" spans="1:11" ht="14.1" customHeight="1">
      <c r="A22" s="351"/>
      <c r="B22" s="16"/>
      <c r="C22" s="16"/>
      <c r="D22" s="17"/>
      <c r="F22" s="222" t="str">
        <f>IFERROR(VLOOKUP(Dateneingabe_Emissionsquellen3343[[#This Row],[Emissionsquelle
(Dropdown)]],Emissionsfaktoren!$B:$G,2,FALSE),"")</f>
        <v/>
      </c>
      <c r="G22" s="26"/>
      <c r="H22" s="26"/>
      <c r="I22" s="230"/>
      <c r="J22" s="416" t="str">
        <f>IFERROR(VLOOKUP(Dateneingabe_Emissionsquellen3343[[#This Row],[Emissionsquelle
(Dropdown)]],Emissionsfaktoren!$B:$G,5,FALSE),"")</f>
        <v/>
      </c>
      <c r="K22" s="436" t="str">
        <f>IFERROR(Dateneingabe_Emissionsquellen3343[[#This Row],[Menge]]*Dateneingabe_Emissionsquellen3343[[#This Row],[Emissionsfaktor '[in t CO2e/Einheit']]]*VLOOKUP(Dateneingabe_Emissionsquellen3343[[#This Row],[Datenqulität
(Dropdown)]], Datenqualität[], 2,FALSE),"")</f>
        <v/>
      </c>
    </row>
    <row r="23" spans="1:11" ht="14.1" customHeight="1">
      <c r="A23" s="351"/>
      <c r="B23" s="16"/>
      <c r="C23" s="16"/>
      <c r="D23" s="17"/>
      <c r="F23" s="222" t="str">
        <f>IFERROR(VLOOKUP(Dateneingabe_Emissionsquellen3343[[#This Row],[Emissionsquelle
(Dropdown)]],Emissionsfaktoren!$B:$G,2,FALSE),"")</f>
        <v/>
      </c>
      <c r="G23" s="26"/>
      <c r="H23" s="26"/>
      <c r="I23" s="230"/>
      <c r="J23" s="416" t="str">
        <f>IFERROR(VLOOKUP(Dateneingabe_Emissionsquellen3343[[#This Row],[Emissionsquelle
(Dropdown)]],Emissionsfaktoren!$B:$G,5,FALSE),"")</f>
        <v/>
      </c>
      <c r="K23" s="436" t="str">
        <f>IFERROR(Dateneingabe_Emissionsquellen3343[[#This Row],[Menge]]*Dateneingabe_Emissionsquellen3343[[#This Row],[Emissionsfaktor '[in t CO2e/Einheit']]]*VLOOKUP(Dateneingabe_Emissionsquellen3343[[#This Row],[Datenqulität
(Dropdown)]], Datenqualität[], 2,FALSE),"")</f>
        <v/>
      </c>
    </row>
    <row r="24" spans="1:11" ht="14.1" customHeight="1">
      <c r="A24" s="351"/>
      <c r="B24" s="16"/>
      <c r="C24" s="16"/>
      <c r="D24" s="17"/>
      <c r="F24" s="222" t="str">
        <f>IFERROR(VLOOKUP(Dateneingabe_Emissionsquellen3343[[#This Row],[Emissionsquelle
(Dropdown)]],Emissionsfaktoren!$B:$G,2,FALSE),"")</f>
        <v/>
      </c>
      <c r="G24" s="26"/>
      <c r="H24" s="26"/>
      <c r="I24" s="230"/>
      <c r="J24" s="416" t="str">
        <f>IFERROR(VLOOKUP(Dateneingabe_Emissionsquellen3343[[#This Row],[Emissionsquelle
(Dropdown)]],Emissionsfaktoren!$B:$G,5,FALSE),"")</f>
        <v/>
      </c>
      <c r="K24" s="436" t="str">
        <f>IFERROR(Dateneingabe_Emissionsquellen3343[[#This Row],[Menge]]*Dateneingabe_Emissionsquellen3343[[#This Row],[Emissionsfaktor '[in t CO2e/Einheit']]]*VLOOKUP(Dateneingabe_Emissionsquellen3343[[#This Row],[Datenqulität
(Dropdown)]], Datenqualität[], 2,FALSE),"")</f>
        <v/>
      </c>
    </row>
    <row r="25" spans="1:11" ht="14.1" customHeight="1">
      <c r="A25" s="351"/>
      <c r="B25" s="16"/>
      <c r="C25" s="16"/>
      <c r="D25" s="17"/>
      <c r="F25" s="222" t="str">
        <f>IFERROR(VLOOKUP(Dateneingabe_Emissionsquellen3343[[#This Row],[Emissionsquelle
(Dropdown)]],Emissionsfaktoren!$B:$G,2,FALSE),"")</f>
        <v/>
      </c>
      <c r="G25" s="26"/>
      <c r="H25" s="26"/>
      <c r="I25" s="230"/>
      <c r="J25" s="416" t="str">
        <f>IFERROR(VLOOKUP(Dateneingabe_Emissionsquellen3343[[#This Row],[Emissionsquelle
(Dropdown)]],Emissionsfaktoren!$B:$G,5,FALSE),"")</f>
        <v/>
      </c>
      <c r="K25" s="436" t="str">
        <f>IFERROR(Dateneingabe_Emissionsquellen3343[[#This Row],[Menge]]*Dateneingabe_Emissionsquellen3343[[#This Row],[Emissionsfaktor '[in t CO2e/Einheit']]]*VLOOKUP(Dateneingabe_Emissionsquellen3343[[#This Row],[Datenqulität
(Dropdown)]], Datenqualität[], 2,FALSE),"")</f>
        <v/>
      </c>
    </row>
    <row r="26" spans="1:11" ht="14.1" customHeight="1">
      <c r="A26" s="351"/>
      <c r="B26" s="16"/>
      <c r="C26" s="16"/>
      <c r="D26" s="17"/>
      <c r="F26" s="222" t="str">
        <f>IFERROR(VLOOKUP(Dateneingabe_Emissionsquellen3343[[#This Row],[Emissionsquelle
(Dropdown)]],Emissionsfaktoren!$B:$G,2,FALSE),"")</f>
        <v/>
      </c>
      <c r="G26" s="26"/>
      <c r="H26" s="26"/>
      <c r="I26" s="230"/>
      <c r="J26" s="416" t="str">
        <f>IFERROR(VLOOKUP(Dateneingabe_Emissionsquellen3343[[#This Row],[Emissionsquelle
(Dropdown)]],Emissionsfaktoren!$B:$G,5,FALSE),"")</f>
        <v/>
      </c>
      <c r="K26" s="436" t="str">
        <f>IFERROR(Dateneingabe_Emissionsquellen3343[[#This Row],[Menge]]*Dateneingabe_Emissionsquellen3343[[#This Row],[Emissionsfaktor '[in t CO2e/Einheit']]]*VLOOKUP(Dateneingabe_Emissionsquellen3343[[#This Row],[Datenqulität
(Dropdown)]], Datenqualität[], 2,FALSE),"")</f>
        <v/>
      </c>
    </row>
    <row r="27" spans="1:11" ht="14.1" customHeight="1">
      <c r="A27" s="351"/>
      <c r="B27" s="16"/>
      <c r="C27" s="16"/>
      <c r="D27" s="17"/>
      <c r="F27" s="222" t="str">
        <f>IFERROR(VLOOKUP(Dateneingabe_Emissionsquellen3343[[#This Row],[Emissionsquelle
(Dropdown)]],Emissionsfaktoren!$B:$G,2,FALSE),"")</f>
        <v/>
      </c>
      <c r="G27" s="26"/>
      <c r="H27" s="26"/>
      <c r="I27" s="230"/>
      <c r="J27" s="416" t="str">
        <f>IFERROR(VLOOKUP(Dateneingabe_Emissionsquellen3343[[#This Row],[Emissionsquelle
(Dropdown)]],Emissionsfaktoren!$B:$G,5,FALSE),"")</f>
        <v/>
      </c>
      <c r="K27" s="436" t="str">
        <f>IFERROR(Dateneingabe_Emissionsquellen3343[[#This Row],[Menge]]*Dateneingabe_Emissionsquellen3343[[#This Row],[Emissionsfaktor '[in t CO2e/Einheit']]]*VLOOKUP(Dateneingabe_Emissionsquellen3343[[#This Row],[Datenqulität
(Dropdown)]], Datenqualität[], 2,FALSE),"")</f>
        <v/>
      </c>
    </row>
    <row r="28" spans="1:11" ht="14.1" customHeight="1">
      <c r="A28" s="351"/>
      <c r="B28" s="16"/>
      <c r="C28" s="16"/>
      <c r="D28" s="17"/>
      <c r="F28" s="222" t="str">
        <f>IFERROR(VLOOKUP(Dateneingabe_Emissionsquellen3343[[#This Row],[Emissionsquelle
(Dropdown)]],Emissionsfaktoren!$B:$G,2,FALSE),"")</f>
        <v/>
      </c>
      <c r="G28" s="26"/>
      <c r="H28" s="26"/>
      <c r="I28" s="230"/>
      <c r="J28" s="416" t="str">
        <f>IFERROR(VLOOKUP(Dateneingabe_Emissionsquellen3343[[#This Row],[Emissionsquelle
(Dropdown)]],Emissionsfaktoren!$B:$G,5,FALSE),"")</f>
        <v/>
      </c>
      <c r="K28" s="436" t="str">
        <f>IFERROR(Dateneingabe_Emissionsquellen3343[[#This Row],[Menge]]*Dateneingabe_Emissionsquellen3343[[#This Row],[Emissionsfaktor '[in t CO2e/Einheit']]]*VLOOKUP(Dateneingabe_Emissionsquellen3343[[#This Row],[Datenqulität
(Dropdown)]], Datenqualität[], 2,FALSE),"")</f>
        <v/>
      </c>
    </row>
    <row r="29" spans="1:11" ht="14.1" customHeight="1">
      <c r="A29" s="351"/>
      <c r="B29" s="16"/>
      <c r="C29" s="16"/>
      <c r="D29" s="17"/>
      <c r="F29" s="222" t="str">
        <f>IFERROR(VLOOKUP(Dateneingabe_Emissionsquellen3343[[#This Row],[Emissionsquelle
(Dropdown)]],Emissionsfaktoren!$B:$G,2,FALSE),"")</f>
        <v/>
      </c>
      <c r="G29" s="26"/>
      <c r="H29" s="26"/>
      <c r="I29" s="230"/>
      <c r="J29" s="416" t="str">
        <f>IFERROR(VLOOKUP(Dateneingabe_Emissionsquellen3343[[#This Row],[Emissionsquelle
(Dropdown)]],Emissionsfaktoren!$B:$G,5,FALSE),"")</f>
        <v/>
      </c>
      <c r="K29" s="436" t="str">
        <f>IFERROR(Dateneingabe_Emissionsquellen3343[[#This Row],[Menge]]*Dateneingabe_Emissionsquellen3343[[#This Row],[Emissionsfaktor '[in t CO2e/Einheit']]]*VLOOKUP(Dateneingabe_Emissionsquellen3343[[#This Row],[Datenqulität
(Dropdown)]], Datenqualität[], 2,FALSE),"")</f>
        <v/>
      </c>
    </row>
    <row r="30" spans="1:11" ht="14.1" customHeight="1">
      <c r="A30" s="351"/>
      <c r="B30" s="16"/>
      <c r="C30" s="16"/>
      <c r="D30" s="17"/>
      <c r="F30" s="222" t="str">
        <f>IFERROR(VLOOKUP(Dateneingabe_Emissionsquellen3343[[#This Row],[Emissionsquelle
(Dropdown)]],Emissionsfaktoren!$B:$G,2,FALSE),"")</f>
        <v/>
      </c>
      <c r="G30" s="26"/>
      <c r="H30" s="26"/>
      <c r="I30" s="230"/>
      <c r="J30" s="416" t="str">
        <f>IFERROR(VLOOKUP(Dateneingabe_Emissionsquellen3343[[#This Row],[Emissionsquelle
(Dropdown)]],Emissionsfaktoren!$B:$G,5,FALSE),"")</f>
        <v/>
      </c>
      <c r="K30" s="436" t="str">
        <f>IFERROR(Dateneingabe_Emissionsquellen3343[[#This Row],[Menge]]*Dateneingabe_Emissionsquellen3343[[#This Row],[Emissionsfaktor '[in t CO2e/Einheit']]]*VLOOKUP(Dateneingabe_Emissionsquellen3343[[#This Row],[Datenqulität
(Dropdown)]], Datenqualität[], 2,FALSE),"")</f>
        <v/>
      </c>
    </row>
    <row r="31" spans="1:11" ht="14.1" customHeight="1">
      <c r="A31" s="351"/>
      <c r="B31" s="16"/>
      <c r="C31" s="16"/>
      <c r="D31" s="17"/>
      <c r="F31" s="222" t="str">
        <f>IFERROR(VLOOKUP(Dateneingabe_Emissionsquellen3343[[#This Row],[Emissionsquelle
(Dropdown)]],Emissionsfaktoren!$B:$G,2,FALSE),"")</f>
        <v/>
      </c>
      <c r="G31" s="26"/>
      <c r="H31" s="26"/>
      <c r="I31" s="230"/>
      <c r="J31" s="416" t="str">
        <f>IFERROR(VLOOKUP(Dateneingabe_Emissionsquellen3343[[#This Row],[Emissionsquelle
(Dropdown)]],Emissionsfaktoren!$B:$G,5,FALSE),"")</f>
        <v/>
      </c>
      <c r="K31" s="436" t="str">
        <f>IFERROR(Dateneingabe_Emissionsquellen3343[[#This Row],[Menge]]*Dateneingabe_Emissionsquellen3343[[#This Row],[Emissionsfaktor '[in t CO2e/Einheit']]]*VLOOKUP(Dateneingabe_Emissionsquellen3343[[#This Row],[Datenqulität
(Dropdown)]], Datenqualität[], 2,FALSE),"")</f>
        <v/>
      </c>
    </row>
    <row r="32" spans="1:11" ht="14.1" customHeight="1">
      <c r="A32" s="351"/>
      <c r="B32" s="16"/>
      <c r="C32" s="16"/>
      <c r="D32" s="17"/>
      <c r="F32" s="222" t="str">
        <f>IFERROR(VLOOKUP(Dateneingabe_Emissionsquellen3343[[#This Row],[Emissionsquelle
(Dropdown)]],Emissionsfaktoren!$B:$G,2,FALSE),"")</f>
        <v/>
      </c>
      <c r="G32" s="26"/>
      <c r="H32" s="26"/>
      <c r="I32" s="230"/>
      <c r="J32" s="416" t="str">
        <f>IFERROR(VLOOKUP(Dateneingabe_Emissionsquellen3343[[#This Row],[Emissionsquelle
(Dropdown)]],Emissionsfaktoren!$B:$G,5,FALSE),"")</f>
        <v/>
      </c>
      <c r="K32" s="436" t="str">
        <f>IFERROR(Dateneingabe_Emissionsquellen3343[[#This Row],[Menge]]*Dateneingabe_Emissionsquellen3343[[#This Row],[Emissionsfaktor '[in t CO2e/Einheit']]]*VLOOKUP(Dateneingabe_Emissionsquellen3343[[#This Row],[Datenqulität
(Dropdown)]], Datenqualität[], 2,FALSE),"")</f>
        <v/>
      </c>
    </row>
    <row r="33" spans="1:11" ht="14.1" customHeight="1">
      <c r="A33" s="351"/>
      <c r="B33" s="16"/>
      <c r="C33" s="16"/>
      <c r="D33" s="17"/>
      <c r="F33" s="222" t="str">
        <f>IFERROR(VLOOKUP(Dateneingabe_Emissionsquellen3343[[#This Row],[Emissionsquelle
(Dropdown)]],Emissionsfaktoren!$B:$G,2,FALSE),"")</f>
        <v/>
      </c>
      <c r="G33" s="26"/>
      <c r="H33" s="26"/>
      <c r="I33" s="230"/>
      <c r="J33" s="416" t="str">
        <f>IFERROR(VLOOKUP(Dateneingabe_Emissionsquellen3343[[#This Row],[Emissionsquelle
(Dropdown)]],Emissionsfaktoren!$B:$G,5,FALSE),"")</f>
        <v/>
      </c>
      <c r="K33" s="436" t="str">
        <f>IFERROR(Dateneingabe_Emissionsquellen3343[[#This Row],[Menge]]*Dateneingabe_Emissionsquellen3343[[#This Row],[Emissionsfaktor '[in t CO2e/Einheit']]]*VLOOKUP(Dateneingabe_Emissionsquellen3343[[#This Row],[Datenqulität
(Dropdown)]], Datenqualität[], 2,FALSE),"")</f>
        <v/>
      </c>
    </row>
    <row r="34" spans="1:11" ht="14.1" customHeight="1">
      <c r="A34" s="351"/>
      <c r="B34" s="16"/>
      <c r="C34" s="16"/>
      <c r="D34" s="17"/>
      <c r="F34" s="222" t="str">
        <f>IFERROR(VLOOKUP(Dateneingabe_Emissionsquellen3343[[#This Row],[Emissionsquelle
(Dropdown)]],Emissionsfaktoren!$B:$G,2,FALSE),"")</f>
        <v/>
      </c>
      <c r="G34" s="26"/>
      <c r="H34" s="26"/>
      <c r="I34" s="230"/>
      <c r="J34" s="416" t="str">
        <f>IFERROR(VLOOKUP(Dateneingabe_Emissionsquellen3343[[#This Row],[Emissionsquelle
(Dropdown)]],Emissionsfaktoren!$B:$G,5,FALSE),"")</f>
        <v/>
      </c>
      <c r="K34" s="436" t="str">
        <f>IFERROR(Dateneingabe_Emissionsquellen3343[[#This Row],[Menge]]*Dateneingabe_Emissionsquellen3343[[#This Row],[Emissionsfaktor '[in t CO2e/Einheit']]]*VLOOKUP(Dateneingabe_Emissionsquellen3343[[#This Row],[Datenqulität
(Dropdown)]], Datenqualität[], 2,FALSE),"")</f>
        <v/>
      </c>
    </row>
    <row r="35" spans="1:11" ht="14.1" customHeight="1">
      <c r="A35" s="351"/>
      <c r="B35" s="16"/>
      <c r="C35" s="16"/>
      <c r="D35" s="17"/>
      <c r="F35" s="222" t="str">
        <f>IFERROR(VLOOKUP(Dateneingabe_Emissionsquellen3343[[#This Row],[Emissionsquelle
(Dropdown)]],Emissionsfaktoren!$B:$G,2,FALSE),"")</f>
        <v/>
      </c>
      <c r="G35" s="26"/>
      <c r="H35" s="26"/>
      <c r="I35" s="230"/>
      <c r="J35" s="416" t="str">
        <f>IFERROR(VLOOKUP(Dateneingabe_Emissionsquellen3343[[#This Row],[Emissionsquelle
(Dropdown)]],Emissionsfaktoren!$B:$G,5,FALSE),"")</f>
        <v/>
      </c>
      <c r="K35" s="436" t="str">
        <f>IFERROR(Dateneingabe_Emissionsquellen3343[[#This Row],[Menge]]*Dateneingabe_Emissionsquellen3343[[#This Row],[Emissionsfaktor '[in t CO2e/Einheit']]]*VLOOKUP(Dateneingabe_Emissionsquellen3343[[#This Row],[Datenqulität
(Dropdown)]], Datenqualität[], 2,FALSE),"")</f>
        <v/>
      </c>
    </row>
    <row r="36" spans="1:11" ht="14.1" customHeight="1">
      <c r="A36" s="351"/>
      <c r="B36" s="16"/>
      <c r="C36" s="16"/>
      <c r="D36" s="17"/>
      <c r="F36" s="222" t="str">
        <f>IFERROR(VLOOKUP(Dateneingabe_Emissionsquellen3343[[#This Row],[Emissionsquelle
(Dropdown)]],Emissionsfaktoren!$B:$G,2,FALSE),"")</f>
        <v/>
      </c>
      <c r="G36" s="26"/>
      <c r="H36" s="26"/>
      <c r="I36" s="230"/>
      <c r="J36" s="416" t="str">
        <f>IFERROR(VLOOKUP(Dateneingabe_Emissionsquellen3343[[#This Row],[Emissionsquelle
(Dropdown)]],Emissionsfaktoren!$B:$G,5,FALSE),"")</f>
        <v/>
      </c>
      <c r="K36" s="436" t="str">
        <f>IFERROR(Dateneingabe_Emissionsquellen3343[[#This Row],[Menge]]*Dateneingabe_Emissionsquellen3343[[#This Row],[Emissionsfaktor '[in t CO2e/Einheit']]]*VLOOKUP(Dateneingabe_Emissionsquellen3343[[#This Row],[Datenqulität
(Dropdown)]], Datenqualität[], 2,FALSE),"")</f>
        <v/>
      </c>
    </row>
    <row r="37" spans="1:11" ht="14.1" customHeight="1">
      <c r="A37" s="351"/>
      <c r="B37" s="16"/>
      <c r="C37" s="16"/>
      <c r="D37" s="17"/>
      <c r="F37" s="222" t="str">
        <f>IFERROR(VLOOKUP(Dateneingabe_Emissionsquellen3343[[#This Row],[Emissionsquelle
(Dropdown)]],Emissionsfaktoren!$B:$G,2,FALSE),"")</f>
        <v/>
      </c>
      <c r="G37" s="26"/>
      <c r="H37" s="26"/>
      <c r="I37" s="230"/>
      <c r="J37" s="416" t="str">
        <f>IFERROR(VLOOKUP(Dateneingabe_Emissionsquellen3343[[#This Row],[Emissionsquelle
(Dropdown)]],Emissionsfaktoren!$B:$G,5,FALSE),"")</f>
        <v/>
      </c>
      <c r="K37" s="436" t="str">
        <f>IFERROR(Dateneingabe_Emissionsquellen3343[[#This Row],[Menge]]*Dateneingabe_Emissionsquellen3343[[#This Row],[Emissionsfaktor '[in t CO2e/Einheit']]]*VLOOKUP(Dateneingabe_Emissionsquellen3343[[#This Row],[Datenqulität
(Dropdown)]], Datenqualität[], 2,FALSE),"")</f>
        <v/>
      </c>
    </row>
    <row r="38" spans="1:11" ht="14.1" customHeight="1">
      <c r="A38" s="351"/>
      <c r="B38" s="16"/>
      <c r="C38" s="16"/>
      <c r="D38" s="17"/>
      <c r="F38" s="222" t="str">
        <f>IFERROR(VLOOKUP(Dateneingabe_Emissionsquellen3343[[#This Row],[Emissionsquelle
(Dropdown)]],Emissionsfaktoren!$B:$G,2,FALSE),"")</f>
        <v/>
      </c>
      <c r="G38" s="26"/>
      <c r="H38" s="26"/>
      <c r="I38" s="230"/>
      <c r="J38" s="416" t="str">
        <f>IFERROR(VLOOKUP(Dateneingabe_Emissionsquellen3343[[#This Row],[Emissionsquelle
(Dropdown)]],Emissionsfaktoren!$B:$G,5,FALSE),"")</f>
        <v/>
      </c>
      <c r="K38" s="436" t="str">
        <f>IFERROR(Dateneingabe_Emissionsquellen3343[[#This Row],[Menge]]*Dateneingabe_Emissionsquellen3343[[#This Row],[Emissionsfaktor '[in t CO2e/Einheit']]]*VLOOKUP(Dateneingabe_Emissionsquellen3343[[#This Row],[Datenqulität
(Dropdown)]], Datenqualität[], 2,FALSE),"")</f>
        <v/>
      </c>
    </row>
    <row r="39" spans="1:11" ht="14.1" customHeight="1">
      <c r="A39" s="351"/>
      <c r="B39" s="16"/>
      <c r="C39" s="16"/>
      <c r="D39" s="17"/>
      <c r="F39" s="222" t="str">
        <f>IFERROR(VLOOKUP(Dateneingabe_Emissionsquellen3343[[#This Row],[Emissionsquelle
(Dropdown)]],Emissionsfaktoren!$B:$G,2,FALSE),"")</f>
        <v/>
      </c>
      <c r="G39" s="26"/>
      <c r="H39" s="26"/>
      <c r="I39" s="230"/>
      <c r="J39" s="416" t="str">
        <f>IFERROR(VLOOKUP(Dateneingabe_Emissionsquellen3343[[#This Row],[Emissionsquelle
(Dropdown)]],Emissionsfaktoren!$B:$G,5,FALSE),"")</f>
        <v/>
      </c>
      <c r="K39" s="436" t="str">
        <f>IFERROR(Dateneingabe_Emissionsquellen3343[[#This Row],[Menge]]*Dateneingabe_Emissionsquellen3343[[#This Row],[Emissionsfaktor '[in t CO2e/Einheit']]]*VLOOKUP(Dateneingabe_Emissionsquellen3343[[#This Row],[Datenqulität
(Dropdown)]], Datenqualität[], 2,FALSE),"")</f>
        <v/>
      </c>
    </row>
    <row r="40" spans="1:11" ht="14.1" customHeight="1">
      <c r="A40" s="351"/>
      <c r="B40" s="16"/>
      <c r="C40" s="16"/>
      <c r="D40" s="17"/>
      <c r="F40" s="222" t="str">
        <f>IFERROR(VLOOKUP(Dateneingabe_Emissionsquellen3343[[#This Row],[Emissionsquelle
(Dropdown)]],Emissionsfaktoren!$B:$G,2,FALSE),"")</f>
        <v/>
      </c>
      <c r="G40" s="26"/>
      <c r="H40" s="26"/>
      <c r="I40" s="230"/>
      <c r="J40" s="416" t="str">
        <f>IFERROR(VLOOKUP(Dateneingabe_Emissionsquellen3343[[#This Row],[Emissionsquelle
(Dropdown)]],Emissionsfaktoren!$B:$G,5,FALSE),"")</f>
        <v/>
      </c>
      <c r="K40" s="436" t="str">
        <f>IFERROR(Dateneingabe_Emissionsquellen3343[[#This Row],[Menge]]*Dateneingabe_Emissionsquellen3343[[#This Row],[Emissionsfaktor '[in t CO2e/Einheit']]]*VLOOKUP(Dateneingabe_Emissionsquellen3343[[#This Row],[Datenqulität
(Dropdown)]], Datenqualität[], 2,FALSE),"")</f>
        <v/>
      </c>
    </row>
    <row r="41" spans="1:11" ht="14.1" customHeight="1">
      <c r="A41" s="351"/>
      <c r="B41" s="16"/>
      <c r="C41" s="16"/>
      <c r="D41" s="17"/>
      <c r="F41" s="222" t="str">
        <f>IFERROR(VLOOKUP(Dateneingabe_Emissionsquellen3343[[#This Row],[Emissionsquelle
(Dropdown)]],Emissionsfaktoren!$B:$G,2,FALSE),"")</f>
        <v/>
      </c>
      <c r="G41" s="26"/>
      <c r="H41" s="26"/>
      <c r="I41" s="230"/>
      <c r="J41" s="435" t="str">
        <f>IFERROR(VLOOKUP(Dateneingabe_Emissionsquellen3343[[#This Row],[Emissionsquelle
(Dropdown)]],Emissionsfaktoren!$B:$G,5,FALSE),"")</f>
        <v/>
      </c>
      <c r="K41" s="417" t="str">
        <f>IFERROR(Dateneingabe_Emissionsquellen3343[[#This Row],[Menge]]*Dateneingabe_Emissionsquellen3343[[#This Row],[Emissionsfaktor '[in t CO2e/Einheit']]]*VLOOKUP(Dateneingabe_Emissionsquellen3343[[#This Row],[Datenqulität
(Dropdown)]], Datenqualität[], 2,FALSE),"")</f>
        <v/>
      </c>
    </row>
    <row r="42" spans="1:11" ht="14.1" customHeight="1">
      <c r="A42" s="351"/>
      <c r="B42" s="16"/>
      <c r="C42" s="16"/>
      <c r="D42" s="17"/>
      <c r="F42" s="222" t="str">
        <f>IFERROR(VLOOKUP(Dateneingabe_Emissionsquellen3343[[#This Row],[Emissionsquelle
(Dropdown)]],Emissionsfaktoren!$B:$G,2,FALSE),"")</f>
        <v/>
      </c>
      <c r="G42" s="26"/>
      <c r="H42" s="26"/>
      <c r="I42" s="230"/>
      <c r="J42" s="416" t="str">
        <f>IFERROR(VLOOKUP(Dateneingabe_Emissionsquellen3343[[#This Row],[Emissionsquelle
(Dropdown)]],Emissionsfaktoren!$B:$G,5,FALSE),"")</f>
        <v/>
      </c>
      <c r="K42" s="417" t="str">
        <f>IFERROR(Dateneingabe_Emissionsquellen3343[[#This Row],[Menge]]*Dateneingabe_Emissionsquellen3343[[#This Row],[Emissionsfaktor '[in t CO2e/Einheit']]]*VLOOKUP(Dateneingabe_Emissionsquellen3343[[#This Row],[Datenqulität
(Dropdown)]], Datenqualität[], 2,FALSE),"")</f>
        <v/>
      </c>
    </row>
    <row r="43" spans="1:11" ht="14.1" customHeight="1">
      <c r="A43" s="351"/>
      <c r="B43" s="16"/>
      <c r="C43" s="16"/>
      <c r="D43" s="17"/>
      <c r="F43" s="222" t="str">
        <f>IFERROR(VLOOKUP(Dateneingabe_Emissionsquellen3343[[#This Row],[Emissionsquelle
(Dropdown)]],Emissionsfaktoren!$B:$G,2,FALSE),"")</f>
        <v/>
      </c>
      <c r="G43" s="26"/>
      <c r="H43" s="26"/>
      <c r="I43" s="230"/>
      <c r="J43" s="416" t="str">
        <f>IFERROR(VLOOKUP(Dateneingabe_Emissionsquellen3343[[#This Row],[Emissionsquelle
(Dropdown)]],Emissionsfaktoren!$B:$G,5,FALSE),"")</f>
        <v/>
      </c>
      <c r="K43" s="417" t="str">
        <f>IFERROR(Dateneingabe_Emissionsquellen3343[[#This Row],[Menge]]*Dateneingabe_Emissionsquellen3343[[#This Row],[Emissionsfaktor '[in t CO2e/Einheit']]]*VLOOKUP(Dateneingabe_Emissionsquellen3343[[#This Row],[Datenqulität
(Dropdown)]], Datenqualität[], 2,FALSE),"")</f>
        <v/>
      </c>
    </row>
    <row r="44" spans="1:11" ht="14.1" customHeight="1">
      <c r="A44" s="351"/>
      <c r="B44" s="16"/>
      <c r="C44" s="16"/>
      <c r="D44" s="17"/>
      <c r="F44" s="222" t="str">
        <f>IFERROR(VLOOKUP(Dateneingabe_Emissionsquellen3343[[#This Row],[Emissionsquelle
(Dropdown)]],Emissionsfaktoren!$B:$G,2,FALSE),"")</f>
        <v/>
      </c>
      <c r="G44" s="26"/>
      <c r="H44" s="26"/>
      <c r="I44" s="230"/>
      <c r="J44" s="416" t="str">
        <f>IFERROR(VLOOKUP(Dateneingabe_Emissionsquellen3343[[#This Row],[Emissionsquelle
(Dropdown)]],Emissionsfaktoren!$B:$G,5,FALSE),"")</f>
        <v/>
      </c>
      <c r="K44" s="417" t="str">
        <f>IFERROR(Dateneingabe_Emissionsquellen3343[[#This Row],[Menge]]*Dateneingabe_Emissionsquellen3343[[#This Row],[Emissionsfaktor '[in t CO2e/Einheit']]]*VLOOKUP(Dateneingabe_Emissionsquellen3343[[#This Row],[Datenqulität
(Dropdown)]], Datenqualität[], 2,FALSE),"")</f>
        <v/>
      </c>
    </row>
    <row r="45" spans="1:11" ht="14.1" customHeight="1">
      <c r="A45" s="351"/>
      <c r="B45" s="16"/>
      <c r="C45" s="16"/>
      <c r="D45" s="17"/>
      <c r="F45" s="222" t="str">
        <f>IFERROR(VLOOKUP(Dateneingabe_Emissionsquellen3343[[#This Row],[Emissionsquelle
(Dropdown)]],Emissionsfaktoren!$B:$G,2,FALSE),"")</f>
        <v/>
      </c>
      <c r="G45" s="26"/>
      <c r="H45" s="26"/>
      <c r="I45" s="230"/>
      <c r="J45" s="416" t="str">
        <f>IFERROR(VLOOKUP(Dateneingabe_Emissionsquellen3343[[#This Row],[Emissionsquelle
(Dropdown)]],Emissionsfaktoren!$B:$G,5,FALSE),"")</f>
        <v/>
      </c>
      <c r="K45" s="417" t="str">
        <f>IFERROR(Dateneingabe_Emissionsquellen3343[[#This Row],[Menge]]*Dateneingabe_Emissionsquellen3343[[#This Row],[Emissionsfaktor '[in t CO2e/Einheit']]]*VLOOKUP(Dateneingabe_Emissionsquellen3343[[#This Row],[Datenqulität
(Dropdown)]], Datenqualität[], 2,FALSE),"")</f>
        <v/>
      </c>
    </row>
    <row r="46" spans="1:11" ht="14.1" customHeight="1">
      <c r="A46" s="351"/>
      <c r="B46" s="16"/>
      <c r="C46" s="16"/>
      <c r="D46" s="17"/>
      <c r="F46" s="222" t="str">
        <f>IFERROR(VLOOKUP(Dateneingabe_Emissionsquellen3343[[#This Row],[Emissionsquelle
(Dropdown)]],Emissionsfaktoren!$B:$G,2,FALSE),"")</f>
        <v/>
      </c>
      <c r="G46" s="26"/>
      <c r="H46" s="26"/>
      <c r="I46" s="230"/>
      <c r="J46" s="416" t="str">
        <f>IFERROR(VLOOKUP(Dateneingabe_Emissionsquellen3343[[#This Row],[Emissionsquelle
(Dropdown)]],Emissionsfaktoren!$B:$G,5,FALSE),"")</f>
        <v/>
      </c>
      <c r="K46" s="417" t="str">
        <f>IFERROR(Dateneingabe_Emissionsquellen3343[[#This Row],[Menge]]*Dateneingabe_Emissionsquellen3343[[#This Row],[Emissionsfaktor '[in t CO2e/Einheit']]]*VLOOKUP(Dateneingabe_Emissionsquellen3343[[#This Row],[Datenqulität
(Dropdown)]], Datenqualität[], 2,FALSE),"")</f>
        <v/>
      </c>
    </row>
    <row r="47" spans="1:11" ht="14.1" customHeight="1">
      <c r="A47" s="351"/>
      <c r="B47" s="16"/>
      <c r="C47" s="16"/>
      <c r="D47" s="17"/>
      <c r="F47" s="222" t="str">
        <f>IFERROR(VLOOKUP(Dateneingabe_Emissionsquellen3343[[#This Row],[Emissionsquelle
(Dropdown)]],Emissionsfaktoren!$B:$G,2,FALSE),"")</f>
        <v/>
      </c>
      <c r="G47" s="26"/>
      <c r="H47" s="26"/>
      <c r="I47" s="230"/>
      <c r="J47" s="416" t="str">
        <f>IFERROR(VLOOKUP(Dateneingabe_Emissionsquellen3343[[#This Row],[Emissionsquelle
(Dropdown)]],Emissionsfaktoren!$B:$G,5,FALSE),"")</f>
        <v/>
      </c>
      <c r="K47" s="417" t="str">
        <f>IFERROR(Dateneingabe_Emissionsquellen3343[[#This Row],[Menge]]*Dateneingabe_Emissionsquellen3343[[#This Row],[Emissionsfaktor '[in t CO2e/Einheit']]]*VLOOKUP(Dateneingabe_Emissionsquellen3343[[#This Row],[Datenqulität
(Dropdown)]], Datenqualität[], 2,FALSE),"")</f>
        <v/>
      </c>
    </row>
    <row r="48" spans="1:11" ht="14.1" customHeight="1">
      <c r="A48" s="351"/>
      <c r="B48" s="16"/>
      <c r="C48" s="16"/>
      <c r="D48" s="17"/>
      <c r="F48" s="222" t="str">
        <f>IFERROR(VLOOKUP(Dateneingabe_Emissionsquellen3343[[#This Row],[Emissionsquelle
(Dropdown)]],Emissionsfaktoren!$B:$G,2,FALSE),"")</f>
        <v/>
      </c>
      <c r="G48" s="26"/>
      <c r="H48" s="26"/>
      <c r="I48" s="230"/>
      <c r="J48" s="416" t="str">
        <f>IFERROR(VLOOKUP(Dateneingabe_Emissionsquellen3343[[#This Row],[Emissionsquelle
(Dropdown)]],Emissionsfaktoren!$B:$G,5,FALSE),"")</f>
        <v/>
      </c>
      <c r="K48" s="417" t="str">
        <f>IFERROR(Dateneingabe_Emissionsquellen3343[[#This Row],[Menge]]*Dateneingabe_Emissionsquellen3343[[#This Row],[Emissionsfaktor '[in t CO2e/Einheit']]]*VLOOKUP(Dateneingabe_Emissionsquellen3343[[#This Row],[Datenqulität
(Dropdown)]], Datenqualität[], 2,FALSE),"")</f>
        <v/>
      </c>
    </row>
    <row r="49" spans="1:11" ht="14.1" customHeight="1">
      <c r="A49" s="351"/>
      <c r="B49" s="16"/>
      <c r="C49" s="16"/>
      <c r="D49" s="17"/>
      <c r="F49" s="222" t="str">
        <f>IFERROR(VLOOKUP(Dateneingabe_Emissionsquellen3343[[#This Row],[Emissionsquelle
(Dropdown)]],Emissionsfaktoren!$B:$G,2,FALSE),"")</f>
        <v/>
      </c>
      <c r="G49" s="26"/>
      <c r="H49" s="26"/>
      <c r="I49" s="230"/>
      <c r="J49" s="416" t="str">
        <f>IFERROR(VLOOKUP(Dateneingabe_Emissionsquellen3343[[#This Row],[Emissionsquelle
(Dropdown)]],Emissionsfaktoren!$B:$G,5,FALSE),"")</f>
        <v/>
      </c>
      <c r="K49" s="417" t="str">
        <f>IFERROR(Dateneingabe_Emissionsquellen3343[[#This Row],[Menge]]*Dateneingabe_Emissionsquellen3343[[#This Row],[Emissionsfaktor '[in t CO2e/Einheit']]]*VLOOKUP(Dateneingabe_Emissionsquellen3343[[#This Row],[Datenqulität
(Dropdown)]], Datenqualität[], 2,FALSE),"")</f>
        <v/>
      </c>
    </row>
    <row r="50" spans="1:11" ht="14.1" customHeight="1">
      <c r="A50" s="351"/>
      <c r="B50" s="16"/>
      <c r="C50" s="16"/>
      <c r="D50" s="17"/>
      <c r="F50" s="222" t="str">
        <f>IFERROR(VLOOKUP(Dateneingabe_Emissionsquellen3343[[#This Row],[Emissionsquelle
(Dropdown)]],Emissionsfaktoren!$B:$G,2,FALSE),"")</f>
        <v/>
      </c>
      <c r="G50" s="26"/>
      <c r="H50" s="26"/>
      <c r="I50" s="230"/>
      <c r="J50" s="416" t="str">
        <f>IFERROR(VLOOKUP(Dateneingabe_Emissionsquellen3343[[#This Row],[Emissionsquelle
(Dropdown)]],Emissionsfaktoren!$B:$G,5,FALSE),"")</f>
        <v/>
      </c>
      <c r="K50" s="417" t="str">
        <f>IFERROR(Dateneingabe_Emissionsquellen3343[[#This Row],[Menge]]*Dateneingabe_Emissionsquellen3343[[#This Row],[Emissionsfaktor '[in t CO2e/Einheit']]]*VLOOKUP(Dateneingabe_Emissionsquellen3343[[#This Row],[Datenqulität
(Dropdown)]], Datenqualität[], 2,FALSE),"")</f>
        <v/>
      </c>
    </row>
    <row r="51" spans="1:11" ht="14.1" customHeight="1">
      <c r="A51" s="351"/>
      <c r="B51" s="16"/>
      <c r="C51" s="16"/>
      <c r="D51" s="17"/>
      <c r="F51" s="222" t="str">
        <f>IFERROR(VLOOKUP(Dateneingabe_Emissionsquellen3343[[#This Row],[Emissionsquelle
(Dropdown)]],Emissionsfaktoren!$B:$G,2,FALSE),"")</f>
        <v/>
      </c>
      <c r="G51" s="26"/>
      <c r="H51" s="26"/>
      <c r="I51" s="230"/>
      <c r="J51" s="416" t="str">
        <f>IFERROR(VLOOKUP(Dateneingabe_Emissionsquellen3343[[#This Row],[Emissionsquelle
(Dropdown)]],Emissionsfaktoren!$B:$G,5,FALSE),"")</f>
        <v/>
      </c>
      <c r="K51" s="417" t="str">
        <f>IFERROR(Dateneingabe_Emissionsquellen3343[[#This Row],[Menge]]*Dateneingabe_Emissionsquellen3343[[#This Row],[Emissionsfaktor '[in t CO2e/Einheit']]]*VLOOKUP(Dateneingabe_Emissionsquellen3343[[#This Row],[Datenqulität
(Dropdown)]], Datenqualität[], 2,FALSE),"")</f>
        <v/>
      </c>
    </row>
    <row r="52" spans="1:11" ht="14.1" customHeight="1">
      <c r="A52" s="351"/>
      <c r="B52" s="16"/>
      <c r="C52" s="16"/>
      <c r="D52" s="17"/>
      <c r="F52" s="222" t="str">
        <f>IFERROR(VLOOKUP(Dateneingabe_Emissionsquellen3343[[#This Row],[Emissionsquelle
(Dropdown)]],Emissionsfaktoren!$B:$G,2,FALSE),"")</f>
        <v/>
      </c>
      <c r="G52" s="26"/>
      <c r="H52" s="26"/>
      <c r="I52" s="230"/>
      <c r="J52" s="416" t="str">
        <f>IFERROR(VLOOKUP(Dateneingabe_Emissionsquellen3343[[#This Row],[Emissionsquelle
(Dropdown)]],Emissionsfaktoren!$B:$G,5,FALSE),"")</f>
        <v/>
      </c>
      <c r="K52" s="417" t="str">
        <f>IFERROR(Dateneingabe_Emissionsquellen3343[[#This Row],[Menge]]*Dateneingabe_Emissionsquellen3343[[#This Row],[Emissionsfaktor '[in t CO2e/Einheit']]]*VLOOKUP(Dateneingabe_Emissionsquellen3343[[#This Row],[Datenqulität
(Dropdown)]], Datenqualität[], 2,FALSE),"")</f>
        <v/>
      </c>
    </row>
    <row r="53" spans="1:11" ht="14.1" customHeight="1">
      <c r="A53" s="351"/>
      <c r="B53" s="16"/>
      <c r="C53" s="16"/>
      <c r="D53" s="17"/>
      <c r="F53" s="222" t="str">
        <f>IFERROR(VLOOKUP(Dateneingabe_Emissionsquellen3343[[#This Row],[Emissionsquelle
(Dropdown)]],Emissionsfaktoren!$B:$G,2,FALSE),"")</f>
        <v/>
      </c>
      <c r="G53" s="26"/>
      <c r="H53" s="26"/>
      <c r="I53" s="230"/>
      <c r="J53" s="416" t="str">
        <f>IFERROR(VLOOKUP(Dateneingabe_Emissionsquellen3343[[#This Row],[Emissionsquelle
(Dropdown)]],Emissionsfaktoren!$B:$G,5,FALSE),"")</f>
        <v/>
      </c>
      <c r="K53" s="417" t="str">
        <f>IFERROR(Dateneingabe_Emissionsquellen3343[[#This Row],[Menge]]*Dateneingabe_Emissionsquellen3343[[#This Row],[Emissionsfaktor '[in t CO2e/Einheit']]]*VLOOKUP(Dateneingabe_Emissionsquellen3343[[#This Row],[Datenqulität
(Dropdown)]], Datenqualität[], 2,FALSE),"")</f>
        <v/>
      </c>
    </row>
    <row r="54" spans="1:11" ht="14.1" customHeight="1">
      <c r="A54" s="351"/>
      <c r="B54" s="16"/>
      <c r="C54" s="16"/>
      <c r="D54" s="17"/>
      <c r="F54" s="222" t="str">
        <f>IFERROR(VLOOKUP(Dateneingabe_Emissionsquellen3343[[#This Row],[Emissionsquelle
(Dropdown)]],Emissionsfaktoren!$B:$G,2,FALSE),"")</f>
        <v/>
      </c>
      <c r="G54" s="26"/>
      <c r="H54" s="26"/>
      <c r="I54" s="230"/>
      <c r="J54" s="416" t="str">
        <f>IFERROR(VLOOKUP(Dateneingabe_Emissionsquellen3343[[#This Row],[Emissionsquelle
(Dropdown)]],Emissionsfaktoren!$B:$G,5,FALSE),"")</f>
        <v/>
      </c>
      <c r="K54" s="417" t="str">
        <f>IFERROR(Dateneingabe_Emissionsquellen3343[[#This Row],[Menge]]*Dateneingabe_Emissionsquellen3343[[#This Row],[Emissionsfaktor '[in t CO2e/Einheit']]]*VLOOKUP(Dateneingabe_Emissionsquellen3343[[#This Row],[Datenqulität
(Dropdown)]], Datenqualität[], 2,FALSE),"")</f>
        <v/>
      </c>
    </row>
    <row r="55" spans="1:11" ht="14.1" customHeight="1">
      <c r="A55" s="351"/>
      <c r="B55" s="16"/>
      <c r="C55" s="16"/>
      <c r="D55" s="17"/>
      <c r="F55" s="222" t="str">
        <f>IFERROR(VLOOKUP(Dateneingabe_Emissionsquellen3343[[#This Row],[Emissionsquelle
(Dropdown)]],Emissionsfaktoren!$B:$G,2,FALSE),"")</f>
        <v/>
      </c>
      <c r="G55" s="26"/>
      <c r="H55" s="26"/>
      <c r="I55" s="230"/>
      <c r="J55" s="416" t="str">
        <f>IFERROR(VLOOKUP(Dateneingabe_Emissionsquellen3343[[#This Row],[Emissionsquelle
(Dropdown)]],Emissionsfaktoren!$B:$G,5,FALSE),"")</f>
        <v/>
      </c>
      <c r="K55" s="417" t="str">
        <f>IFERROR(Dateneingabe_Emissionsquellen3343[[#This Row],[Menge]]*Dateneingabe_Emissionsquellen3343[[#This Row],[Emissionsfaktor '[in t CO2e/Einheit']]]*VLOOKUP(Dateneingabe_Emissionsquellen3343[[#This Row],[Datenqulität
(Dropdown)]], Datenqualität[], 2,FALSE),"")</f>
        <v/>
      </c>
    </row>
    <row r="56" spans="1:11" ht="14.1" customHeight="1">
      <c r="A56" s="351"/>
      <c r="B56" s="16"/>
      <c r="C56" s="16"/>
      <c r="D56" s="17"/>
      <c r="F56" s="222" t="str">
        <f>IFERROR(VLOOKUP(Dateneingabe_Emissionsquellen3343[[#This Row],[Emissionsquelle
(Dropdown)]],Emissionsfaktoren!$B:$G,2,FALSE),"")</f>
        <v/>
      </c>
      <c r="G56" s="26"/>
      <c r="H56" s="26"/>
      <c r="I56" s="230"/>
      <c r="J56" s="416" t="str">
        <f>IFERROR(VLOOKUP(Dateneingabe_Emissionsquellen3343[[#This Row],[Emissionsquelle
(Dropdown)]],Emissionsfaktoren!$B:$G,5,FALSE),"")</f>
        <v/>
      </c>
      <c r="K56" s="417" t="str">
        <f>IFERROR(Dateneingabe_Emissionsquellen3343[[#This Row],[Menge]]*Dateneingabe_Emissionsquellen3343[[#This Row],[Emissionsfaktor '[in t CO2e/Einheit']]]*VLOOKUP(Dateneingabe_Emissionsquellen3343[[#This Row],[Datenqulität
(Dropdown)]], Datenqualität[], 2,FALSE),"")</f>
        <v/>
      </c>
    </row>
    <row r="57" spans="1:11" ht="14.1" customHeight="1">
      <c r="A57" s="351"/>
      <c r="B57" s="16"/>
      <c r="C57" s="16"/>
      <c r="D57" s="17"/>
      <c r="F57" s="222" t="str">
        <f>IFERROR(VLOOKUP(Dateneingabe_Emissionsquellen3343[[#This Row],[Emissionsquelle
(Dropdown)]],Emissionsfaktoren!$B:$G,2,FALSE),"")</f>
        <v/>
      </c>
      <c r="G57" s="26"/>
      <c r="H57" s="26"/>
      <c r="I57" s="230"/>
      <c r="J57" s="416" t="str">
        <f>IFERROR(VLOOKUP(Dateneingabe_Emissionsquellen3343[[#This Row],[Emissionsquelle
(Dropdown)]],Emissionsfaktoren!$B:$G,5,FALSE),"")</f>
        <v/>
      </c>
      <c r="K57" s="417" t="str">
        <f>IFERROR(Dateneingabe_Emissionsquellen3343[[#This Row],[Menge]]*Dateneingabe_Emissionsquellen3343[[#This Row],[Emissionsfaktor '[in t CO2e/Einheit']]]*VLOOKUP(Dateneingabe_Emissionsquellen3343[[#This Row],[Datenqulität
(Dropdown)]], Datenqualität[], 2,FALSE),"")</f>
        <v/>
      </c>
    </row>
    <row r="58" spans="1:11" ht="14.1" customHeight="1">
      <c r="A58" s="351"/>
      <c r="B58" s="16"/>
      <c r="C58" s="16"/>
      <c r="D58" s="17"/>
      <c r="F58" s="222" t="str">
        <f>IFERROR(VLOOKUP(Dateneingabe_Emissionsquellen3343[[#This Row],[Emissionsquelle
(Dropdown)]],Emissionsfaktoren!$B:$G,2,FALSE),"")</f>
        <v/>
      </c>
      <c r="G58" s="26"/>
      <c r="H58" s="26"/>
      <c r="I58" s="230"/>
      <c r="J58" s="416" t="str">
        <f>IFERROR(VLOOKUP(Dateneingabe_Emissionsquellen3343[[#This Row],[Emissionsquelle
(Dropdown)]],Emissionsfaktoren!$B:$G,5,FALSE),"")</f>
        <v/>
      </c>
      <c r="K58" s="417" t="str">
        <f>IFERROR(Dateneingabe_Emissionsquellen3343[[#This Row],[Menge]]*Dateneingabe_Emissionsquellen3343[[#This Row],[Emissionsfaktor '[in t CO2e/Einheit']]]*VLOOKUP(Dateneingabe_Emissionsquellen3343[[#This Row],[Datenqulität
(Dropdown)]], Datenqualität[], 2,FALSE),"")</f>
        <v/>
      </c>
    </row>
    <row r="59" spans="1:11" ht="14.1" customHeight="1">
      <c r="A59" s="351"/>
      <c r="B59" s="16"/>
      <c r="C59" s="16"/>
      <c r="D59" s="17"/>
      <c r="F59" s="222" t="str">
        <f>IFERROR(VLOOKUP(Dateneingabe_Emissionsquellen3343[[#This Row],[Emissionsquelle
(Dropdown)]],Emissionsfaktoren!$B:$G,2,FALSE),"")</f>
        <v/>
      </c>
      <c r="G59" s="26"/>
      <c r="H59" s="26"/>
      <c r="I59" s="230"/>
      <c r="J59" s="416" t="str">
        <f>IFERROR(VLOOKUP(Dateneingabe_Emissionsquellen3343[[#This Row],[Emissionsquelle
(Dropdown)]],Emissionsfaktoren!$B:$G,5,FALSE),"")</f>
        <v/>
      </c>
      <c r="K59" s="417" t="str">
        <f>IFERROR(Dateneingabe_Emissionsquellen3343[[#This Row],[Menge]]*Dateneingabe_Emissionsquellen3343[[#This Row],[Emissionsfaktor '[in t CO2e/Einheit']]]*VLOOKUP(Dateneingabe_Emissionsquellen3343[[#This Row],[Datenqulität
(Dropdown)]], Datenqualität[], 2,FALSE),"")</f>
        <v/>
      </c>
    </row>
    <row r="60" spans="1:11" ht="14.1" customHeight="1">
      <c r="A60" s="351"/>
      <c r="B60" s="16"/>
      <c r="C60" s="16"/>
      <c r="D60" s="17"/>
      <c r="F60" s="222" t="str">
        <f>IFERROR(VLOOKUP(Dateneingabe_Emissionsquellen3343[[#This Row],[Emissionsquelle
(Dropdown)]],Emissionsfaktoren!$B:$G,2,FALSE),"")</f>
        <v/>
      </c>
      <c r="G60" s="26"/>
      <c r="H60" s="26"/>
      <c r="I60" s="230"/>
      <c r="J60" s="416" t="str">
        <f>IFERROR(VLOOKUP(Dateneingabe_Emissionsquellen3343[[#This Row],[Emissionsquelle
(Dropdown)]],Emissionsfaktoren!$B:$G,5,FALSE),"")</f>
        <v/>
      </c>
      <c r="K60" s="417" t="str">
        <f>IFERROR(Dateneingabe_Emissionsquellen3343[[#This Row],[Menge]]*Dateneingabe_Emissionsquellen3343[[#This Row],[Emissionsfaktor '[in t CO2e/Einheit']]]*VLOOKUP(Dateneingabe_Emissionsquellen3343[[#This Row],[Datenqulität
(Dropdown)]], Datenqualität[], 2,FALSE),"")</f>
        <v/>
      </c>
    </row>
    <row r="61" spans="1:11" ht="14.1" customHeight="1">
      <c r="A61" s="351"/>
      <c r="B61" s="16"/>
      <c r="C61" s="16"/>
      <c r="D61" s="17"/>
      <c r="F61" s="222" t="str">
        <f>IFERROR(VLOOKUP(Dateneingabe_Emissionsquellen3343[[#This Row],[Emissionsquelle
(Dropdown)]],Emissionsfaktoren!$B:$G,2,FALSE),"")</f>
        <v/>
      </c>
      <c r="G61" s="26"/>
      <c r="H61" s="26"/>
      <c r="I61" s="230"/>
      <c r="J61" s="416" t="str">
        <f>IFERROR(VLOOKUP(Dateneingabe_Emissionsquellen3343[[#This Row],[Emissionsquelle
(Dropdown)]],Emissionsfaktoren!$B:$G,5,FALSE),"")</f>
        <v/>
      </c>
      <c r="K61" s="417" t="str">
        <f>IFERROR(Dateneingabe_Emissionsquellen3343[[#This Row],[Menge]]*Dateneingabe_Emissionsquellen3343[[#This Row],[Emissionsfaktor '[in t CO2e/Einheit']]]*VLOOKUP(Dateneingabe_Emissionsquellen3343[[#This Row],[Datenqulität
(Dropdown)]], Datenqualität[], 2,FALSE),"")</f>
        <v/>
      </c>
    </row>
    <row r="62" spans="1:11" ht="14.1" customHeight="1">
      <c r="A62" s="351"/>
      <c r="B62" s="16"/>
      <c r="C62" s="16"/>
      <c r="D62" s="17"/>
      <c r="F62" s="222" t="str">
        <f>IFERROR(VLOOKUP(Dateneingabe_Emissionsquellen3343[[#This Row],[Emissionsquelle
(Dropdown)]],Emissionsfaktoren!$B:$G,2,FALSE),"")</f>
        <v/>
      </c>
      <c r="G62" s="26"/>
      <c r="H62" s="26"/>
      <c r="I62" s="230"/>
      <c r="J62" s="416" t="str">
        <f>IFERROR(VLOOKUP(Dateneingabe_Emissionsquellen3343[[#This Row],[Emissionsquelle
(Dropdown)]],Emissionsfaktoren!$B:$G,5,FALSE),"")</f>
        <v/>
      </c>
      <c r="K62" s="417" t="str">
        <f>IFERROR(Dateneingabe_Emissionsquellen3343[[#This Row],[Menge]]*Dateneingabe_Emissionsquellen3343[[#This Row],[Emissionsfaktor '[in t CO2e/Einheit']]]*VLOOKUP(Dateneingabe_Emissionsquellen3343[[#This Row],[Datenqulität
(Dropdown)]], Datenqualität[], 2,FALSE),"")</f>
        <v/>
      </c>
    </row>
    <row r="63" spans="1:11" ht="14.1" customHeight="1">
      <c r="A63" s="351"/>
      <c r="B63" s="16"/>
      <c r="C63" s="16"/>
      <c r="D63" s="17"/>
      <c r="F63" s="222" t="str">
        <f>IFERROR(VLOOKUP(Dateneingabe_Emissionsquellen3343[[#This Row],[Emissionsquelle
(Dropdown)]],Emissionsfaktoren!$B:$G,2,FALSE),"")</f>
        <v/>
      </c>
      <c r="G63" s="26"/>
      <c r="H63" s="26"/>
      <c r="I63" s="230"/>
      <c r="J63" s="416" t="str">
        <f>IFERROR(VLOOKUP(Dateneingabe_Emissionsquellen3343[[#This Row],[Emissionsquelle
(Dropdown)]],Emissionsfaktoren!$B:$G,5,FALSE),"")</f>
        <v/>
      </c>
      <c r="K63" s="417" t="str">
        <f>IFERROR(Dateneingabe_Emissionsquellen3343[[#This Row],[Menge]]*Dateneingabe_Emissionsquellen3343[[#This Row],[Emissionsfaktor '[in t CO2e/Einheit']]]*VLOOKUP(Dateneingabe_Emissionsquellen3343[[#This Row],[Datenqulität
(Dropdown)]], Datenqualität[], 2,FALSE),"")</f>
        <v/>
      </c>
    </row>
    <row r="64" spans="1:11" ht="14.1" customHeight="1">
      <c r="A64" s="351"/>
      <c r="B64" s="16"/>
      <c r="C64" s="16"/>
      <c r="D64" s="17"/>
      <c r="F64" s="222" t="str">
        <f>IFERROR(VLOOKUP(Dateneingabe_Emissionsquellen3343[[#This Row],[Emissionsquelle
(Dropdown)]],Emissionsfaktoren!$B:$G,2,FALSE),"")</f>
        <v/>
      </c>
      <c r="G64" s="26"/>
      <c r="H64" s="26"/>
      <c r="I64" s="230"/>
      <c r="J64" s="416" t="str">
        <f>IFERROR(VLOOKUP(Dateneingabe_Emissionsquellen3343[[#This Row],[Emissionsquelle
(Dropdown)]],Emissionsfaktoren!$B:$G,5,FALSE),"")</f>
        <v/>
      </c>
      <c r="K64" s="417" t="str">
        <f>IFERROR(Dateneingabe_Emissionsquellen3343[[#This Row],[Menge]]*Dateneingabe_Emissionsquellen3343[[#This Row],[Emissionsfaktor '[in t CO2e/Einheit']]]*VLOOKUP(Dateneingabe_Emissionsquellen3343[[#This Row],[Datenqulität
(Dropdown)]], Datenqualität[], 2,FALSE),"")</f>
        <v/>
      </c>
    </row>
    <row r="65" spans="1:11" ht="14.1" customHeight="1">
      <c r="A65" s="351"/>
      <c r="B65" s="16"/>
      <c r="C65" s="16"/>
      <c r="D65" s="17"/>
      <c r="F65" s="222" t="str">
        <f>IFERROR(VLOOKUP(Dateneingabe_Emissionsquellen3343[[#This Row],[Emissionsquelle
(Dropdown)]],Emissionsfaktoren!$B:$G,2,FALSE),"")</f>
        <v/>
      </c>
      <c r="G65" s="26"/>
      <c r="H65" s="26"/>
      <c r="I65" s="230"/>
      <c r="J65" s="416" t="str">
        <f>IFERROR(VLOOKUP(Dateneingabe_Emissionsquellen3343[[#This Row],[Emissionsquelle
(Dropdown)]],Emissionsfaktoren!$B:$G,5,FALSE),"")</f>
        <v/>
      </c>
      <c r="K65" s="417" t="str">
        <f>IFERROR(Dateneingabe_Emissionsquellen3343[[#This Row],[Menge]]*Dateneingabe_Emissionsquellen3343[[#This Row],[Emissionsfaktor '[in t CO2e/Einheit']]]*VLOOKUP(Dateneingabe_Emissionsquellen3343[[#This Row],[Datenqulität
(Dropdown)]], Datenqualität[], 2,FALSE),"")</f>
        <v/>
      </c>
    </row>
    <row r="66" spans="1:11" ht="14.1" customHeight="1">
      <c r="A66" s="351"/>
      <c r="B66" s="16"/>
      <c r="C66" s="16"/>
      <c r="D66" s="17"/>
      <c r="F66" s="222" t="str">
        <f>IFERROR(VLOOKUP(Dateneingabe_Emissionsquellen3343[[#This Row],[Emissionsquelle
(Dropdown)]],Emissionsfaktoren!$B:$G,2,FALSE),"")</f>
        <v/>
      </c>
      <c r="G66" s="26"/>
      <c r="H66" s="26"/>
      <c r="I66" s="230"/>
      <c r="J66" s="416" t="str">
        <f>IFERROR(VLOOKUP(Dateneingabe_Emissionsquellen3343[[#This Row],[Emissionsquelle
(Dropdown)]],Emissionsfaktoren!$B:$G,5,FALSE),"")</f>
        <v/>
      </c>
      <c r="K66" s="417" t="str">
        <f>IFERROR(Dateneingabe_Emissionsquellen3343[[#This Row],[Menge]]*Dateneingabe_Emissionsquellen3343[[#This Row],[Emissionsfaktor '[in t CO2e/Einheit']]]*VLOOKUP(Dateneingabe_Emissionsquellen3343[[#This Row],[Datenqulität
(Dropdown)]], Datenqualität[], 2,FALSE),"")</f>
        <v/>
      </c>
    </row>
    <row r="67" spans="1:11" ht="14.1" customHeight="1">
      <c r="A67" s="351"/>
      <c r="B67" s="16"/>
      <c r="C67" s="16"/>
      <c r="D67" s="17"/>
      <c r="F67" s="222" t="str">
        <f>IFERROR(VLOOKUP(Dateneingabe_Emissionsquellen3343[[#This Row],[Emissionsquelle
(Dropdown)]],Emissionsfaktoren!$B:$G,2,FALSE),"")</f>
        <v/>
      </c>
      <c r="G67" s="26"/>
      <c r="H67" s="26"/>
      <c r="I67" s="230"/>
      <c r="J67" s="416" t="str">
        <f>IFERROR(VLOOKUP(Dateneingabe_Emissionsquellen3343[[#This Row],[Emissionsquelle
(Dropdown)]],Emissionsfaktoren!$B:$G,5,FALSE),"")</f>
        <v/>
      </c>
      <c r="K67" s="417" t="str">
        <f>IFERROR(Dateneingabe_Emissionsquellen3343[[#This Row],[Menge]]*Dateneingabe_Emissionsquellen3343[[#This Row],[Emissionsfaktor '[in t CO2e/Einheit']]]*VLOOKUP(Dateneingabe_Emissionsquellen3343[[#This Row],[Datenqulität
(Dropdown)]], Datenqualität[], 2,FALSE),"")</f>
        <v/>
      </c>
    </row>
    <row r="68" spans="1:11" ht="14.1" customHeight="1">
      <c r="A68" s="351"/>
      <c r="B68" s="16"/>
      <c r="C68" s="16"/>
      <c r="D68" s="17"/>
      <c r="F68" s="222" t="str">
        <f>IFERROR(VLOOKUP(Dateneingabe_Emissionsquellen3343[[#This Row],[Emissionsquelle
(Dropdown)]],Emissionsfaktoren!$B:$G,2,FALSE),"")</f>
        <v/>
      </c>
      <c r="G68" s="26"/>
      <c r="H68" s="26"/>
      <c r="I68" s="230"/>
      <c r="J68" s="416" t="str">
        <f>IFERROR(VLOOKUP(Dateneingabe_Emissionsquellen3343[[#This Row],[Emissionsquelle
(Dropdown)]],Emissionsfaktoren!$B:$G,5,FALSE),"")</f>
        <v/>
      </c>
      <c r="K68" s="417" t="str">
        <f>IFERROR(Dateneingabe_Emissionsquellen3343[[#This Row],[Menge]]*Dateneingabe_Emissionsquellen3343[[#This Row],[Emissionsfaktor '[in t CO2e/Einheit']]]*VLOOKUP(Dateneingabe_Emissionsquellen3343[[#This Row],[Datenqulität
(Dropdown)]], Datenqualität[], 2,FALSE),"")</f>
        <v/>
      </c>
    </row>
    <row r="69" spans="1:11" ht="14.1" customHeight="1">
      <c r="A69" s="351"/>
      <c r="B69" s="16"/>
      <c r="C69" s="16"/>
      <c r="D69" s="17"/>
      <c r="F69" s="222" t="str">
        <f>IFERROR(VLOOKUP(Dateneingabe_Emissionsquellen3343[[#This Row],[Emissionsquelle
(Dropdown)]],Emissionsfaktoren!$B:$G,2,FALSE),"")</f>
        <v/>
      </c>
      <c r="G69" s="26"/>
      <c r="H69" s="26"/>
      <c r="I69" s="230"/>
      <c r="J69" s="416" t="str">
        <f>IFERROR(VLOOKUP(Dateneingabe_Emissionsquellen3343[[#This Row],[Emissionsquelle
(Dropdown)]],Emissionsfaktoren!$B:$G,5,FALSE),"")</f>
        <v/>
      </c>
      <c r="K69" s="417" t="str">
        <f>IFERROR(Dateneingabe_Emissionsquellen3343[[#This Row],[Menge]]*Dateneingabe_Emissionsquellen3343[[#This Row],[Emissionsfaktor '[in t CO2e/Einheit']]]*VLOOKUP(Dateneingabe_Emissionsquellen3343[[#This Row],[Datenqulität
(Dropdown)]], Datenqualität[], 2,FALSE),"")</f>
        <v/>
      </c>
    </row>
    <row r="70" spans="1:11" ht="14.1" customHeight="1">
      <c r="A70" s="351"/>
      <c r="B70" s="16"/>
      <c r="C70" s="16"/>
      <c r="D70" s="17"/>
      <c r="F70" s="222" t="str">
        <f>IFERROR(VLOOKUP(Dateneingabe_Emissionsquellen3343[[#This Row],[Emissionsquelle
(Dropdown)]],Emissionsfaktoren!$B:$G,2,FALSE),"")</f>
        <v/>
      </c>
      <c r="G70" s="26"/>
      <c r="H70" s="26"/>
      <c r="I70" s="230"/>
      <c r="J70" s="416" t="str">
        <f>IFERROR(VLOOKUP(Dateneingabe_Emissionsquellen3343[[#This Row],[Emissionsquelle
(Dropdown)]],Emissionsfaktoren!$B:$G,5,FALSE),"")</f>
        <v/>
      </c>
      <c r="K70" s="417" t="str">
        <f>IFERROR(Dateneingabe_Emissionsquellen3343[[#This Row],[Menge]]*Dateneingabe_Emissionsquellen3343[[#This Row],[Emissionsfaktor '[in t CO2e/Einheit']]]*VLOOKUP(Dateneingabe_Emissionsquellen3343[[#This Row],[Datenqulität
(Dropdown)]], Datenqualität[], 2,FALSE),"")</f>
        <v/>
      </c>
    </row>
    <row r="71" spans="1:11" ht="14.1" customHeight="1">
      <c r="A71" s="351"/>
      <c r="B71" s="16"/>
      <c r="C71" s="16"/>
      <c r="D71" s="17"/>
      <c r="F71" s="222" t="str">
        <f>IFERROR(VLOOKUP(Dateneingabe_Emissionsquellen3343[[#This Row],[Emissionsquelle
(Dropdown)]],Emissionsfaktoren!$B:$G,2,FALSE),"")</f>
        <v/>
      </c>
      <c r="G71" s="26"/>
      <c r="H71" s="26"/>
      <c r="I71" s="230"/>
      <c r="J71" s="416" t="str">
        <f>IFERROR(VLOOKUP(Dateneingabe_Emissionsquellen3343[[#This Row],[Emissionsquelle
(Dropdown)]],Emissionsfaktoren!$B:$G,5,FALSE),"")</f>
        <v/>
      </c>
      <c r="K71" s="417" t="str">
        <f>IFERROR(Dateneingabe_Emissionsquellen3343[[#This Row],[Menge]]*Dateneingabe_Emissionsquellen3343[[#This Row],[Emissionsfaktor '[in t CO2e/Einheit']]]*VLOOKUP(Dateneingabe_Emissionsquellen3343[[#This Row],[Datenqulität
(Dropdown)]], Datenqualität[], 2,FALSE),"")</f>
        <v/>
      </c>
    </row>
    <row r="72" spans="1:11" ht="14.1" customHeight="1">
      <c r="A72" s="351"/>
      <c r="B72" s="16"/>
      <c r="C72" s="16"/>
      <c r="D72" s="17"/>
      <c r="F72" s="222" t="str">
        <f>IFERROR(VLOOKUP(Dateneingabe_Emissionsquellen3343[[#This Row],[Emissionsquelle
(Dropdown)]],Emissionsfaktoren!$B:$G,2,FALSE),"")</f>
        <v/>
      </c>
      <c r="G72" s="26"/>
      <c r="H72" s="26"/>
      <c r="I72" s="230"/>
      <c r="J72" s="416" t="str">
        <f>IFERROR(VLOOKUP(Dateneingabe_Emissionsquellen3343[[#This Row],[Emissionsquelle
(Dropdown)]],Emissionsfaktoren!$B:$G,5,FALSE),"")</f>
        <v/>
      </c>
      <c r="K72" s="417" t="str">
        <f>IFERROR(Dateneingabe_Emissionsquellen3343[[#This Row],[Menge]]*Dateneingabe_Emissionsquellen3343[[#This Row],[Emissionsfaktor '[in t CO2e/Einheit']]]*VLOOKUP(Dateneingabe_Emissionsquellen3343[[#This Row],[Datenqulität
(Dropdown)]], Datenqualität[], 2,FALSE),"")</f>
        <v/>
      </c>
    </row>
    <row r="73" spans="1:11" ht="14.1" customHeight="1">
      <c r="A73" s="351"/>
      <c r="B73" s="16"/>
      <c r="C73" s="16"/>
      <c r="D73" s="17"/>
      <c r="F73" s="222" t="str">
        <f>IFERROR(VLOOKUP(Dateneingabe_Emissionsquellen3343[[#This Row],[Emissionsquelle
(Dropdown)]],Emissionsfaktoren!$B:$G,2,FALSE),"")</f>
        <v/>
      </c>
      <c r="G73" s="26"/>
      <c r="H73" s="26"/>
      <c r="I73" s="230"/>
      <c r="J73" s="416" t="str">
        <f>IFERROR(VLOOKUP(Dateneingabe_Emissionsquellen3343[[#This Row],[Emissionsquelle
(Dropdown)]],Emissionsfaktoren!$B:$G,5,FALSE),"")</f>
        <v/>
      </c>
      <c r="K73" s="417" t="str">
        <f>IFERROR(Dateneingabe_Emissionsquellen3343[[#This Row],[Menge]]*Dateneingabe_Emissionsquellen3343[[#This Row],[Emissionsfaktor '[in t CO2e/Einheit']]]*VLOOKUP(Dateneingabe_Emissionsquellen3343[[#This Row],[Datenqulität
(Dropdown)]], Datenqualität[], 2,FALSE),"")</f>
        <v/>
      </c>
    </row>
    <row r="74" spans="1:11" ht="14.1" customHeight="1">
      <c r="A74" s="351"/>
      <c r="B74" s="16"/>
      <c r="C74" s="16"/>
      <c r="D74" s="17"/>
      <c r="F74" s="222" t="str">
        <f>IFERROR(VLOOKUP(Dateneingabe_Emissionsquellen3343[[#This Row],[Emissionsquelle
(Dropdown)]],Emissionsfaktoren!$B:$G,2,FALSE),"")</f>
        <v/>
      </c>
      <c r="G74" s="26"/>
      <c r="H74" s="26"/>
      <c r="I74" s="230"/>
      <c r="J74" s="416" t="str">
        <f>IFERROR(VLOOKUP(Dateneingabe_Emissionsquellen3343[[#This Row],[Emissionsquelle
(Dropdown)]],Emissionsfaktoren!$B:$G,5,FALSE),"")</f>
        <v/>
      </c>
      <c r="K74" s="417" t="str">
        <f>IFERROR(Dateneingabe_Emissionsquellen3343[[#This Row],[Menge]]*Dateneingabe_Emissionsquellen3343[[#This Row],[Emissionsfaktor '[in t CO2e/Einheit']]]*VLOOKUP(Dateneingabe_Emissionsquellen3343[[#This Row],[Datenqulität
(Dropdown)]], Datenqualität[], 2,FALSE),"")</f>
        <v/>
      </c>
    </row>
    <row r="75" spans="1:11" ht="14.1" customHeight="1">
      <c r="A75" s="351"/>
      <c r="B75" s="16"/>
      <c r="C75" s="16"/>
      <c r="D75" s="17"/>
      <c r="F75" s="222" t="str">
        <f>IFERROR(VLOOKUP(Dateneingabe_Emissionsquellen3343[[#This Row],[Emissionsquelle
(Dropdown)]],Emissionsfaktoren!$B:$G,2,FALSE),"")</f>
        <v/>
      </c>
      <c r="G75" s="26"/>
      <c r="H75" s="26"/>
      <c r="I75" s="230"/>
      <c r="J75" s="416" t="str">
        <f>IFERROR(VLOOKUP(Dateneingabe_Emissionsquellen3343[[#This Row],[Emissionsquelle
(Dropdown)]],Emissionsfaktoren!$B:$G,5,FALSE),"")</f>
        <v/>
      </c>
      <c r="K75" s="417" t="str">
        <f>IFERROR(Dateneingabe_Emissionsquellen3343[[#This Row],[Menge]]*Dateneingabe_Emissionsquellen3343[[#This Row],[Emissionsfaktor '[in t CO2e/Einheit']]]*VLOOKUP(Dateneingabe_Emissionsquellen3343[[#This Row],[Datenqulität
(Dropdown)]], Datenqualität[], 2,FALSE),"")</f>
        <v/>
      </c>
    </row>
    <row r="76" spans="1:11" ht="14.1" customHeight="1">
      <c r="A76" s="351"/>
      <c r="B76" s="16"/>
      <c r="C76" s="16"/>
      <c r="D76" s="17"/>
      <c r="F76" s="222" t="str">
        <f>IFERROR(VLOOKUP(Dateneingabe_Emissionsquellen3343[[#This Row],[Emissionsquelle
(Dropdown)]],Emissionsfaktoren!$B:$G,2,FALSE),"")</f>
        <v/>
      </c>
      <c r="G76" s="26"/>
      <c r="H76" s="26"/>
      <c r="I76" s="230"/>
      <c r="J76" s="416" t="str">
        <f>IFERROR(VLOOKUP(Dateneingabe_Emissionsquellen3343[[#This Row],[Emissionsquelle
(Dropdown)]],Emissionsfaktoren!$B:$G,5,FALSE),"")</f>
        <v/>
      </c>
      <c r="K76" s="417" t="str">
        <f>IFERROR(Dateneingabe_Emissionsquellen3343[[#This Row],[Menge]]*Dateneingabe_Emissionsquellen3343[[#This Row],[Emissionsfaktor '[in t CO2e/Einheit']]]*VLOOKUP(Dateneingabe_Emissionsquellen3343[[#This Row],[Datenqulität
(Dropdown)]], Datenqualität[], 2,FALSE),"")</f>
        <v/>
      </c>
    </row>
    <row r="77" spans="1:11" ht="14.1" customHeight="1">
      <c r="A77" s="351"/>
      <c r="B77" s="16"/>
      <c r="C77" s="16"/>
      <c r="D77" s="17"/>
      <c r="F77" s="222" t="str">
        <f>IFERROR(VLOOKUP(Dateneingabe_Emissionsquellen3343[[#This Row],[Emissionsquelle
(Dropdown)]],Emissionsfaktoren!$B:$G,2,FALSE),"")</f>
        <v/>
      </c>
      <c r="G77" s="26"/>
      <c r="H77" s="26"/>
      <c r="I77" s="230"/>
      <c r="J77" s="416" t="str">
        <f>IFERROR(VLOOKUP(Dateneingabe_Emissionsquellen3343[[#This Row],[Emissionsquelle
(Dropdown)]],Emissionsfaktoren!$B:$G,5,FALSE),"")</f>
        <v/>
      </c>
      <c r="K77" s="417" t="str">
        <f>IFERROR(Dateneingabe_Emissionsquellen3343[[#This Row],[Menge]]*Dateneingabe_Emissionsquellen3343[[#This Row],[Emissionsfaktor '[in t CO2e/Einheit']]]*VLOOKUP(Dateneingabe_Emissionsquellen3343[[#This Row],[Datenqulität
(Dropdown)]], Datenqualität[], 2,FALSE),"")</f>
        <v/>
      </c>
    </row>
    <row r="78" spans="1:11" ht="14.1" customHeight="1">
      <c r="A78" s="351"/>
      <c r="B78" s="16"/>
      <c r="C78" s="16"/>
      <c r="D78" s="17"/>
      <c r="F78" s="222" t="str">
        <f>IFERROR(VLOOKUP(Dateneingabe_Emissionsquellen3343[[#This Row],[Emissionsquelle
(Dropdown)]],Emissionsfaktoren!$B:$G,2,FALSE),"")</f>
        <v/>
      </c>
      <c r="G78" s="26"/>
      <c r="H78" s="26"/>
      <c r="I78" s="230"/>
      <c r="J78" s="416" t="str">
        <f>IFERROR(VLOOKUP(Dateneingabe_Emissionsquellen3343[[#This Row],[Emissionsquelle
(Dropdown)]],Emissionsfaktoren!$B:$G,5,FALSE),"")</f>
        <v/>
      </c>
      <c r="K78" s="417" t="str">
        <f>IFERROR(Dateneingabe_Emissionsquellen3343[[#This Row],[Menge]]*Dateneingabe_Emissionsquellen3343[[#This Row],[Emissionsfaktor '[in t CO2e/Einheit']]]*VLOOKUP(Dateneingabe_Emissionsquellen3343[[#This Row],[Datenqulität
(Dropdown)]], Datenqualität[], 2,FALSE),"")</f>
        <v/>
      </c>
    </row>
    <row r="79" spans="1:11" ht="14.1" customHeight="1">
      <c r="A79" s="351"/>
      <c r="B79" s="16"/>
      <c r="C79" s="16"/>
      <c r="D79" s="17"/>
      <c r="F79" s="222" t="str">
        <f>IFERROR(VLOOKUP(Dateneingabe_Emissionsquellen3343[[#This Row],[Emissionsquelle
(Dropdown)]],Emissionsfaktoren!$B:$G,2,FALSE),"")</f>
        <v/>
      </c>
      <c r="G79" s="26"/>
      <c r="H79" s="26"/>
      <c r="I79" s="230"/>
      <c r="J79" s="416" t="str">
        <f>IFERROR(VLOOKUP(Dateneingabe_Emissionsquellen3343[[#This Row],[Emissionsquelle
(Dropdown)]],Emissionsfaktoren!$B:$G,5,FALSE),"")</f>
        <v/>
      </c>
      <c r="K79" s="417" t="str">
        <f>IFERROR(Dateneingabe_Emissionsquellen3343[[#This Row],[Menge]]*Dateneingabe_Emissionsquellen3343[[#This Row],[Emissionsfaktor '[in t CO2e/Einheit']]]*VLOOKUP(Dateneingabe_Emissionsquellen3343[[#This Row],[Datenqulität
(Dropdown)]], Datenqualität[], 2,FALSE),"")</f>
        <v/>
      </c>
    </row>
    <row r="80" spans="1:11" ht="14.1" customHeight="1">
      <c r="A80" s="351"/>
      <c r="B80" s="16"/>
      <c r="C80" s="16"/>
      <c r="D80" s="17"/>
      <c r="F80" s="222" t="str">
        <f>IFERROR(VLOOKUP(Dateneingabe_Emissionsquellen3343[[#This Row],[Emissionsquelle
(Dropdown)]],Emissionsfaktoren!$B:$G,2,FALSE),"")</f>
        <v/>
      </c>
      <c r="G80" s="26"/>
      <c r="H80" s="26"/>
      <c r="I80" s="230"/>
      <c r="J80" s="416" t="str">
        <f>IFERROR(VLOOKUP(Dateneingabe_Emissionsquellen3343[[#This Row],[Emissionsquelle
(Dropdown)]],Emissionsfaktoren!$B:$G,5,FALSE),"")</f>
        <v/>
      </c>
      <c r="K80" s="417" t="str">
        <f>IFERROR(Dateneingabe_Emissionsquellen3343[[#This Row],[Menge]]*Dateneingabe_Emissionsquellen3343[[#This Row],[Emissionsfaktor '[in t CO2e/Einheit']]]*VLOOKUP(Dateneingabe_Emissionsquellen3343[[#This Row],[Datenqulität
(Dropdown)]], Datenqualität[], 2,FALSE),"")</f>
        <v/>
      </c>
    </row>
    <row r="81" spans="1:11" ht="14.1" customHeight="1">
      <c r="A81" s="351"/>
      <c r="B81" s="16"/>
      <c r="C81" s="16"/>
      <c r="D81" s="17"/>
      <c r="F81" s="222" t="str">
        <f>IFERROR(VLOOKUP(Dateneingabe_Emissionsquellen3343[[#This Row],[Emissionsquelle
(Dropdown)]],Emissionsfaktoren!$B:$G,2,FALSE),"")</f>
        <v/>
      </c>
      <c r="G81" s="26"/>
      <c r="H81" s="26"/>
      <c r="I81" s="230"/>
      <c r="J81" s="416" t="str">
        <f>IFERROR(VLOOKUP(Dateneingabe_Emissionsquellen3343[[#This Row],[Emissionsquelle
(Dropdown)]],Emissionsfaktoren!$B:$G,5,FALSE),"")</f>
        <v/>
      </c>
      <c r="K81" s="417" t="str">
        <f>IFERROR(Dateneingabe_Emissionsquellen3343[[#This Row],[Menge]]*Dateneingabe_Emissionsquellen3343[[#This Row],[Emissionsfaktor '[in t CO2e/Einheit']]]*VLOOKUP(Dateneingabe_Emissionsquellen3343[[#This Row],[Datenqulität
(Dropdown)]], Datenqualität[], 2,FALSE),"")</f>
        <v/>
      </c>
    </row>
    <row r="82" spans="1:11" ht="14.1" customHeight="1">
      <c r="A82" s="351"/>
      <c r="B82" s="16"/>
      <c r="C82" s="16"/>
      <c r="D82" s="17"/>
      <c r="F82" s="222" t="str">
        <f>IFERROR(VLOOKUP(Dateneingabe_Emissionsquellen3343[[#This Row],[Emissionsquelle
(Dropdown)]],Emissionsfaktoren!$B:$G,2,FALSE),"")</f>
        <v/>
      </c>
      <c r="G82" s="26"/>
      <c r="H82" s="26"/>
      <c r="I82" s="230"/>
      <c r="J82" s="416" t="str">
        <f>IFERROR(VLOOKUP(Dateneingabe_Emissionsquellen3343[[#This Row],[Emissionsquelle
(Dropdown)]],Emissionsfaktoren!$B:$G,5,FALSE),"")</f>
        <v/>
      </c>
      <c r="K82" s="417" t="str">
        <f>IFERROR(Dateneingabe_Emissionsquellen3343[[#This Row],[Menge]]*Dateneingabe_Emissionsquellen3343[[#This Row],[Emissionsfaktor '[in t CO2e/Einheit']]]*VLOOKUP(Dateneingabe_Emissionsquellen3343[[#This Row],[Datenqulität
(Dropdown)]], Datenqualität[], 2,FALSE),"")</f>
        <v/>
      </c>
    </row>
    <row r="83" spans="1:11" ht="14.1" customHeight="1">
      <c r="A83" s="351"/>
      <c r="B83" s="16"/>
      <c r="C83" s="16"/>
      <c r="D83" s="17"/>
      <c r="F83" s="222" t="str">
        <f>IFERROR(VLOOKUP(Dateneingabe_Emissionsquellen3343[[#This Row],[Emissionsquelle
(Dropdown)]],Emissionsfaktoren!$B:$G,2,FALSE),"")</f>
        <v/>
      </c>
      <c r="G83" s="26"/>
      <c r="H83" s="26"/>
      <c r="I83" s="230"/>
      <c r="J83" s="416" t="str">
        <f>IFERROR(VLOOKUP(Dateneingabe_Emissionsquellen3343[[#This Row],[Emissionsquelle
(Dropdown)]],Emissionsfaktoren!$B:$G,5,FALSE),"")</f>
        <v/>
      </c>
      <c r="K83" s="417" t="str">
        <f>IFERROR(Dateneingabe_Emissionsquellen3343[[#This Row],[Menge]]*Dateneingabe_Emissionsquellen3343[[#This Row],[Emissionsfaktor '[in t CO2e/Einheit']]]*VLOOKUP(Dateneingabe_Emissionsquellen3343[[#This Row],[Datenqulität
(Dropdown)]], Datenqualität[], 2,FALSE),"")</f>
        <v/>
      </c>
    </row>
    <row r="84" spans="1:11" ht="14.1" customHeight="1">
      <c r="A84" s="351"/>
      <c r="B84" s="16"/>
      <c r="C84" s="16"/>
      <c r="D84" s="17"/>
      <c r="F84" s="222" t="str">
        <f>IFERROR(VLOOKUP(Dateneingabe_Emissionsquellen3343[[#This Row],[Emissionsquelle
(Dropdown)]],Emissionsfaktoren!$B:$G,2,FALSE),"")</f>
        <v/>
      </c>
      <c r="G84" s="26"/>
      <c r="H84" s="26"/>
      <c r="I84" s="230"/>
      <c r="J84" s="416" t="str">
        <f>IFERROR(VLOOKUP(Dateneingabe_Emissionsquellen3343[[#This Row],[Emissionsquelle
(Dropdown)]],Emissionsfaktoren!$B:$G,5,FALSE),"")</f>
        <v/>
      </c>
      <c r="K84" s="417" t="str">
        <f>IFERROR(Dateneingabe_Emissionsquellen3343[[#This Row],[Menge]]*Dateneingabe_Emissionsquellen3343[[#This Row],[Emissionsfaktor '[in t CO2e/Einheit']]]*VLOOKUP(Dateneingabe_Emissionsquellen3343[[#This Row],[Datenqulität
(Dropdown)]], Datenqualität[], 2,FALSE),"")</f>
        <v/>
      </c>
    </row>
    <row r="85" spans="1:11" ht="14.1" customHeight="1">
      <c r="A85" s="351"/>
      <c r="B85" s="16"/>
      <c r="C85" s="16"/>
      <c r="D85" s="17"/>
      <c r="F85" s="222" t="str">
        <f>IFERROR(VLOOKUP(Dateneingabe_Emissionsquellen3343[[#This Row],[Emissionsquelle
(Dropdown)]],Emissionsfaktoren!$B:$G,2,FALSE),"")</f>
        <v/>
      </c>
      <c r="G85" s="26"/>
      <c r="H85" s="26"/>
      <c r="I85" s="230"/>
      <c r="J85" s="416" t="str">
        <f>IFERROR(VLOOKUP(Dateneingabe_Emissionsquellen3343[[#This Row],[Emissionsquelle
(Dropdown)]],Emissionsfaktoren!$B:$G,5,FALSE),"")</f>
        <v/>
      </c>
      <c r="K85" s="417" t="str">
        <f>IFERROR(Dateneingabe_Emissionsquellen3343[[#This Row],[Menge]]*Dateneingabe_Emissionsquellen3343[[#This Row],[Emissionsfaktor '[in t CO2e/Einheit']]]*VLOOKUP(Dateneingabe_Emissionsquellen3343[[#This Row],[Datenqulität
(Dropdown)]], Datenqualität[], 2,FALSE),"")</f>
        <v/>
      </c>
    </row>
    <row r="86" spans="1:11" ht="14.1" customHeight="1">
      <c r="A86" s="351"/>
      <c r="B86" s="16"/>
      <c r="C86" s="16"/>
      <c r="D86" s="17"/>
      <c r="F86" s="222" t="str">
        <f>IFERROR(VLOOKUP(Dateneingabe_Emissionsquellen3343[[#This Row],[Emissionsquelle
(Dropdown)]],Emissionsfaktoren!$B:$G,2,FALSE),"")</f>
        <v/>
      </c>
      <c r="G86" s="26"/>
      <c r="H86" s="26"/>
      <c r="I86" s="230"/>
      <c r="J86" s="416" t="str">
        <f>IFERROR(VLOOKUP(Dateneingabe_Emissionsquellen3343[[#This Row],[Emissionsquelle
(Dropdown)]],Emissionsfaktoren!$B:$G,5,FALSE),"")</f>
        <v/>
      </c>
      <c r="K86" s="417" t="str">
        <f>IFERROR(Dateneingabe_Emissionsquellen3343[[#This Row],[Menge]]*Dateneingabe_Emissionsquellen3343[[#This Row],[Emissionsfaktor '[in t CO2e/Einheit']]]*VLOOKUP(Dateneingabe_Emissionsquellen3343[[#This Row],[Datenqulität
(Dropdown)]], Datenqualität[], 2,FALSE),"")</f>
        <v/>
      </c>
    </row>
    <row r="87" spans="1:11" ht="14.1" customHeight="1">
      <c r="A87" s="351"/>
      <c r="B87" s="16"/>
      <c r="C87" s="16"/>
      <c r="D87" s="17"/>
      <c r="F87" s="222" t="str">
        <f>IFERROR(VLOOKUP(Dateneingabe_Emissionsquellen3343[[#This Row],[Emissionsquelle
(Dropdown)]],Emissionsfaktoren!$B:$G,2,FALSE),"")</f>
        <v/>
      </c>
      <c r="G87" s="26"/>
      <c r="H87" s="26"/>
      <c r="I87" s="230"/>
      <c r="J87" s="416" t="str">
        <f>IFERROR(VLOOKUP(Dateneingabe_Emissionsquellen3343[[#This Row],[Emissionsquelle
(Dropdown)]],Emissionsfaktoren!$B:$G,5,FALSE),"")</f>
        <v/>
      </c>
      <c r="K87" s="417" t="str">
        <f>IFERROR(Dateneingabe_Emissionsquellen3343[[#This Row],[Menge]]*Dateneingabe_Emissionsquellen3343[[#This Row],[Emissionsfaktor '[in t CO2e/Einheit']]]*VLOOKUP(Dateneingabe_Emissionsquellen3343[[#This Row],[Datenqulität
(Dropdown)]], Datenqualität[], 2,FALSE),"")</f>
        <v/>
      </c>
    </row>
    <row r="88" spans="1:11" ht="14.1" customHeight="1">
      <c r="A88" s="351"/>
      <c r="B88" s="16"/>
      <c r="C88" s="16"/>
      <c r="D88" s="17"/>
      <c r="F88" s="222" t="str">
        <f>IFERROR(VLOOKUP(Dateneingabe_Emissionsquellen3343[[#This Row],[Emissionsquelle
(Dropdown)]],Emissionsfaktoren!$B:$G,2,FALSE),"")</f>
        <v/>
      </c>
      <c r="G88" s="26"/>
      <c r="H88" s="26"/>
      <c r="I88" s="230"/>
      <c r="J88" s="416" t="str">
        <f>IFERROR(VLOOKUP(Dateneingabe_Emissionsquellen3343[[#This Row],[Emissionsquelle
(Dropdown)]],Emissionsfaktoren!$B:$G,5,FALSE),"")</f>
        <v/>
      </c>
      <c r="K88" s="417" t="str">
        <f>IFERROR(Dateneingabe_Emissionsquellen3343[[#This Row],[Menge]]*Dateneingabe_Emissionsquellen3343[[#This Row],[Emissionsfaktor '[in t CO2e/Einheit']]]*VLOOKUP(Dateneingabe_Emissionsquellen3343[[#This Row],[Datenqulität
(Dropdown)]], Datenqualität[], 2,FALSE),"")</f>
        <v/>
      </c>
    </row>
    <row r="89" spans="1:11" ht="14.1" customHeight="1">
      <c r="A89" s="351"/>
      <c r="B89" s="16"/>
      <c r="C89" s="16"/>
      <c r="D89" s="17"/>
      <c r="F89" s="222" t="str">
        <f>IFERROR(VLOOKUP(Dateneingabe_Emissionsquellen3343[[#This Row],[Emissionsquelle
(Dropdown)]],Emissionsfaktoren!$B:$G,2,FALSE),"")</f>
        <v/>
      </c>
      <c r="G89" s="26"/>
      <c r="H89" s="26"/>
      <c r="I89" s="230"/>
      <c r="J89" s="416" t="str">
        <f>IFERROR(VLOOKUP(Dateneingabe_Emissionsquellen3343[[#This Row],[Emissionsquelle
(Dropdown)]],Emissionsfaktoren!$B:$G,5,FALSE),"")</f>
        <v/>
      </c>
      <c r="K89" s="417" t="str">
        <f>IFERROR(Dateneingabe_Emissionsquellen3343[[#This Row],[Menge]]*Dateneingabe_Emissionsquellen3343[[#This Row],[Emissionsfaktor '[in t CO2e/Einheit']]]*VLOOKUP(Dateneingabe_Emissionsquellen3343[[#This Row],[Datenqulität
(Dropdown)]], Datenqualität[], 2,FALSE),"")</f>
        <v/>
      </c>
    </row>
    <row r="90" spans="1:11" ht="14.1" customHeight="1">
      <c r="A90" s="351"/>
      <c r="B90" s="16"/>
      <c r="C90" s="16"/>
      <c r="D90" s="17"/>
      <c r="F90" s="222" t="str">
        <f>IFERROR(VLOOKUP(Dateneingabe_Emissionsquellen3343[[#This Row],[Emissionsquelle
(Dropdown)]],Emissionsfaktoren!$B:$G,2,FALSE),"")</f>
        <v/>
      </c>
      <c r="G90" s="26"/>
      <c r="H90" s="26"/>
      <c r="I90" s="230"/>
      <c r="J90" s="416" t="str">
        <f>IFERROR(VLOOKUP(Dateneingabe_Emissionsquellen3343[[#This Row],[Emissionsquelle
(Dropdown)]],Emissionsfaktoren!$B:$G,5,FALSE),"")</f>
        <v/>
      </c>
      <c r="K90" s="417" t="str">
        <f>IFERROR(Dateneingabe_Emissionsquellen3343[[#This Row],[Menge]]*Dateneingabe_Emissionsquellen3343[[#This Row],[Emissionsfaktor '[in t CO2e/Einheit']]]*VLOOKUP(Dateneingabe_Emissionsquellen3343[[#This Row],[Datenqulität
(Dropdown)]], Datenqualität[], 2,FALSE),"")</f>
        <v/>
      </c>
    </row>
    <row r="91" spans="1:11" ht="14.1" customHeight="1">
      <c r="A91" s="351"/>
      <c r="B91" s="16"/>
      <c r="C91" s="16"/>
      <c r="D91" s="17"/>
      <c r="F91" s="222" t="str">
        <f>IFERROR(VLOOKUP(Dateneingabe_Emissionsquellen3343[[#This Row],[Emissionsquelle
(Dropdown)]],Emissionsfaktoren!$B:$G,2,FALSE),"")</f>
        <v/>
      </c>
      <c r="G91" s="26"/>
      <c r="H91" s="26"/>
      <c r="I91" s="230"/>
      <c r="J91" s="416" t="str">
        <f>IFERROR(VLOOKUP(Dateneingabe_Emissionsquellen3343[[#This Row],[Emissionsquelle
(Dropdown)]],Emissionsfaktoren!$B:$G,5,FALSE),"")</f>
        <v/>
      </c>
      <c r="K91" s="417" t="str">
        <f>IFERROR(Dateneingabe_Emissionsquellen3343[[#This Row],[Menge]]*Dateneingabe_Emissionsquellen3343[[#This Row],[Emissionsfaktor '[in t CO2e/Einheit']]]*VLOOKUP(Dateneingabe_Emissionsquellen3343[[#This Row],[Datenqulität
(Dropdown)]], Datenqualität[], 2,FALSE),"")</f>
        <v/>
      </c>
    </row>
    <row r="92" spans="1:11" ht="14.1" customHeight="1">
      <c r="A92" s="351"/>
      <c r="B92" s="16"/>
      <c r="C92" s="16"/>
      <c r="D92" s="17"/>
      <c r="F92" s="222" t="str">
        <f>IFERROR(VLOOKUP(Dateneingabe_Emissionsquellen3343[[#This Row],[Emissionsquelle
(Dropdown)]],Emissionsfaktoren!$B:$G,2,FALSE),"")</f>
        <v/>
      </c>
      <c r="G92" s="26"/>
      <c r="H92" s="26"/>
      <c r="I92" s="230"/>
      <c r="J92" s="416" t="str">
        <f>IFERROR(VLOOKUP(Dateneingabe_Emissionsquellen3343[[#This Row],[Emissionsquelle
(Dropdown)]],Emissionsfaktoren!$B:$G,5,FALSE),"")</f>
        <v/>
      </c>
      <c r="K92" s="417" t="str">
        <f>IFERROR(Dateneingabe_Emissionsquellen3343[[#This Row],[Menge]]*Dateneingabe_Emissionsquellen3343[[#This Row],[Emissionsfaktor '[in t CO2e/Einheit']]]*VLOOKUP(Dateneingabe_Emissionsquellen3343[[#This Row],[Datenqulität
(Dropdown)]], Datenqualität[], 2,FALSE),"")</f>
        <v/>
      </c>
    </row>
    <row r="93" spans="1:11" ht="14.1" customHeight="1">
      <c r="A93" s="351"/>
      <c r="B93" s="16"/>
      <c r="C93" s="16"/>
      <c r="D93" s="17"/>
      <c r="F93" s="222" t="str">
        <f>IFERROR(VLOOKUP(Dateneingabe_Emissionsquellen3343[[#This Row],[Emissionsquelle
(Dropdown)]],Emissionsfaktoren!$B:$G,2,FALSE),"")</f>
        <v/>
      </c>
      <c r="G93" s="26"/>
      <c r="H93" s="26"/>
      <c r="I93" s="230"/>
      <c r="J93" s="416" t="str">
        <f>IFERROR(VLOOKUP(Dateneingabe_Emissionsquellen3343[[#This Row],[Emissionsquelle
(Dropdown)]],Emissionsfaktoren!$B:$G,5,FALSE),"")</f>
        <v/>
      </c>
      <c r="K93" s="417" t="str">
        <f>IFERROR(Dateneingabe_Emissionsquellen3343[[#This Row],[Menge]]*Dateneingabe_Emissionsquellen3343[[#This Row],[Emissionsfaktor '[in t CO2e/Einheit']]]*VLOOKUP(Dateneingabe_Emissionsquellen3343[[#This Row],[Datenqulität
(Dropdown)]], Datenqualität[], 2,FALSE),"")</f>
        <v/>
      </c>
    </row>
    <row r="94" spans="1:11" ht="14.1" customHeight="1">
      <c r="A94" s="351"/>
      <c r="B94" s="16"/>
      <c r="C94" s="16"/>
      <c r="D94" s="17"/>
      <c r="F94" s="222" t="str">
        <f>IFERROR(VLOOKUP(Dateneingabe_Emissionsquellen3343[[#This Row],[Emissionsquelle
(Dropdown)]],Emissionsfaktoren!$B:$G,2,FALSE),"")</f>
        <v/>
      </c>
      <c r="G94" s="26"/>
      <c r="H94" s="26"/>
      <c r="I94" s="230"/>
      <c r="J94" s="416" t="str">
        <f>IFERROR(VLOOKUP(Dateneingabe_Emissionsquellen3343[[#This Row],[Emissionsquelle
(Dropdown)]],Emissionsfaktoren!$B:$G,5,FALSE),"")</f>
        <v/>
      </c>
      <c r="K94" s="417" t="str">
        <f>IFERROR(Dateneingabe_Emissionsquellen3343[[#This Row],[Menge]]*Dateneingabe_Emissionsquellen3343[[#This Row],[Emissionsfaktor '[in t CO2e/Einheit']]]*VLOOKUP(Dateneingabe_Emissionsquellen3343[[#This Row],[Datenqulität
(Dropdown)]], Datenqualität[], 2,FALSE),"")</f>
        <v/>
      </c>
    </row>
    <row r="95" spans="1:11" ht="14.1" customHeight="1">
      <c r="A95" s="351"/>
      <c r="B95" s="16"/>
      <c r="C95" s="16"/>
      <c r="D95" s="17"/>
      <c r="F95" s="222" t="str">
        <f>IFERROR(VLOOKUP(Dateneingabe_Emissionsquellen3343[[#This Row],[Emissionsquelle
(Dropdown)]],Emissionsfaktoren!$B:$G,2,FALSE),"")</f>
        <v/>
      </c>
      <c r="G95" s="26"/>
      <c r="H95" s="26"/>
      <c r="I95" s="230"/>
      <c r="J95" s="416" t="str">
        <f>IFERROR(VLOOKUP(Dateneingabe_Emissionsquellen3343[[#This Row],[Emissionsquelle
(Dropdown)]],Emissionsfaktoren!$B:$G,5,FALSE),"")</f>
        <v/>
      </c>
      <c r="K95" s="417" t="str">
        <f>IFERROR(Dateneingabe_Emissionsquellen3343[[#This Row],[Menge]]*Dateneingabe_Emissionsquellen3343[[#This Row],[Emissionsfaktor '[in t CO2e/Einheit']]]*VLOOKUP(Dateneingabe_Emissionsquellen3343[[#This Row],[Datenqulität
(Dropdown)]], Datenqualität[], 2,FALSE),"")</f>
        <v/>
      </c>
    </row>
    <row r="96" spans="1:11" ht="14.1" customHeight="1">
      <c r="A96" s="351"/>
      <c r="B96" s="16"/>
      <c r="C96" s="16"/>
      <c r="D96" s="17"/>
      <c r="F96" s="222" t="str">
        <f>IFERROR(VLOOKUP(Dateneingabe_Emissionsquellen3343[[#This Row],[Emissionsquelle
(Dropdown)]],Emissionsfaktoren!$B:$G,2,FALSE),"")</f>
        <v/>
      </c>
      <c r="G96" s="26"/>
      <c r="H96" s="26"/>
      <c r="I96" s="230"/>
      <c r="J96" s="416" t="str">
        <f>IFERROR(VLOOKUP(Dateneingabe_Emissionsquellen3343[[#This Row],[Emissionsquelle
(Dropdown)]],Emissionsfaktoren!$B:$G,5,FALSE),"")</f>
        <v/>
      </c>
      <c r="K96" s="417" t="str">
        <f>IFERROR(Dateneingabe_Emissionsquellen3343[[#This Row],[Menge]]*Dateneingabe_Emissionsquellen3343[[#This Row],[Emissionsfaktor '[in t CO2e/Einheit']]]*VLOOKUP(Dateneingabe_Emissionsquellen3343[[#This Row],[Datenqulität
(Dropdown)]], Datenqualität[], 2,FALSE),"")</f>
        <v/>
      </c>
    </row>
    <row r="97" spans="1:11" ht="14.1" customHeight="1">
      <c r="A97" s="351"/>
      <c r="B97" s="16"/>
      <c r="C97" s="16"/>
      <c r="D97" s="17"/>
      <c r="F97" s="222" t="str">
        <f>IFERROR(VLOOKUP(Dateneingabe_Emissionsquellen3343[[#This Row],[Emissionsquelle
(Dropdown)]],Emissionsfaktoren!$B:$G,2,FALSE),"")</f>
        <v/>
      </c>
      <c r="G97" s="26"/>
      <c r="H97" s="26"/>
      <c r="I97" s="230"/>
      <c r="J97" s="416" t="str">
        <f>IFERROR(VLOOKUP(Dateneingabe_Emissionsquellen3343[[#This Row],[Emissionsquelle
(Dropdown)]],Emissionsfaktoren!$B:$G,5,FALSE),"")</f>
        <v/>
      </c>
      <c r="K97" s="417" t="str">
        <f>IFERROR(Dateneingabe_Emissionsquellen3343[[#This Row],[Menge]]*Dateneingabe_Emissionsquellen3343[[#This Row],[Emissionsfaktor '[in t CO2e/Einheit']]]*VLOOKUP(Dateneingabe_Emissionsquellen3343[[#This Row],[Datenqulität
(Dropdown)]], Datenqualität[], 2,FALSE),"")</f>
        <v/>
      </c>
    </row>
    <row r="98" spans="1:11" ht="14.1" customHeight="1">
      <c r="A98" s="351"/>
      <c r="B98" s="16"/>
      <c r="C98" s="16"/>
      <c r="D98" s="17"/>
      <c r="F98" s="222" t="str">
        <f>IFERROR(VLOOKUP(Dateneingabe_Emissionsquellen3343[[#This Row],[Emissionsquelle
(Dropdown)]],Emissionsfaktoren!$B:$G,2,FALSE),"")</f>
        <v/>
      </c>
      <c r="G98" s="26"/>
      <c r="H98" s="26"/>
      <c r="I98" s="230"/>
      <c r="J98" s="416" t="str">
        <f>IFERROR(VLOOKUP(Dateneingabe_Emissionsquellen3343[[#This Row],[Emissionsquelle
(Dropdown)]],Emissionsfaktoren!$B:$G,5,FALSE),"")</f>
        <v/>
      </c>
      <c r="K98" s="417" t="str">
        <f>IFERROR(Dateneingabe_Emissionsquellen3343[[#This Row],[Menge]]*Dateneingabe_Emissionsquellen3343[[#This Row],[Emissionsfaktor '[in t CO2e/Einheit']]]*VLOOKUP(Dateneingabe_Emissionsquellen3343[[#This Row],[Datenqulität
(Dropdown)]], Datenqualität[], 2,FALSE),"")</f>
        <v/>
      </c>
    </row>
    <row r="99" spans="1:11">
      <c r="A99" s="351"/>
      <c r="B99" s="16"/>
      <c r="C99" s="16"/>
      <c r="D99" s="17"/>
      <c r="F99" s="222" t="str">
        <f>IFERROR(VLOOKUP(Dateneingabe_Emissionsquellen3343[[#This Row],[Emissionsquelle
(Dropdown)]],Emissionsfaktoren!$B:$G,2,FALSE),"")</f>
        <v/>
      </c>
      <c r="G99" s="26"/>
      <c r="H99" s="26"/>
      <c r="I99" s="230"/>
      <c r="J99" s="416" t="str">
        <f>IFERROR(VLOOKUP(Dateneingabe_Emissionsquellen3343[[#This Row],[Emissionsquelle
(Dropdown)]],Emissionsfaktoren!$B:$G,5,FALSE),"")</f>
        <v/>
      </c>
      <c r="K99" s="417" t="str">
        <f>IFERROR(Dateneingabe_Emissionsquellen3343[[#This Row],[Menge]]*Dateneingabe_Emissionsquellen3343[[#This Row],[Emissionsfaktor '[in t CO2e/Einheit']]]*VLOOKUP(Dateneingabe_Emissionsquellen3343[[#This Row],[Datenqulität
(Dropdown)]], Datenqualität[], 2,FALSE),"")</f>
        <v/>
      </c>
    </row>
    <row r="100" spans="1:11">
      <c r="A100" s="351"/>
      <c r="B100" s="16"/>
      <c r="C100" s="16"/>
      <c r="D100" s="17"/>
      <c r="F100" s="222" t="str">
        <f>IFERROR(VLOOKUP(Dateneingabe_Emissionsquellen3343[[#This Row],[Emissionsquelle
(Dropdown)]],Emissionsfaktoren!$B:$G,2,FALSE),"")</f>
        <v/>
      </c>
      <c r="G100" s="26"/>
      <c r="H100" s="26"/>
      <c r="I100" s="230"/>
      <c r="J100" s="416" t="str">
        <f>IFERROR(VLOOKUP(Dateneingabe_Emissionsquellen3343[[#This Row],[Emissionsquelle
(Dropdown)]],Emissionsfaktoren!$B:$G,5,FALSE),"")</f>
        <v/>
      </c>
      <c r="K100" s="417" t="str">
        <f>IFERROR(Dateneingabe_Emissionsquellen3343[[#This Row],[Menge]]*Dateneingabe_Emissionsquellen3343[[#This Row],[Emissionsfaktor '[in t CO2e/Einheit']]]*VLOOKUP(Dateneingabe_Emissionsquellen3343[[#This Row],[Datenqulität
(Dropdown)]], Datenqualität[], 2,FALSE),"")</f>
        <v/>
      </c>
    </row>
    <row r="101" spans="1:11">
      <c r="A101" s="352"/>
      <c r="B101" s="292"/>
      <c r="C101" s="283"/>
      <c r="D101" s="283"/>
      <c r="E101" s="423"/>
      <c r="F101" s="283"/>
      <c r="G101" s="283"/>
      <c r="H101" s="283"/>
      <c r="I101" s="285"/>
      <c r="J101" s="418"/>
      <c r="K101" s="434">
        <f>SUBTOTAL(109,Dateneingabe_Emissionsquellen3343[Berechnung Emissionen '[in t CO2e']])</f>
        <v>0</v>
      </c>
    </row>
  </sheetData>
  <sheetProtection algorithmName="SHA-512" hashValue="IAVyBEufFidIFU6OqG9CyB2l6lHft5NK+Q8VF8Z8VBAUPNITXJNgjjD8v3P8G0yjaGDgOSM0RTYHICdCKcviXQ==" saltValue="7fCafwmI3oMN611UVxIqwg==" spinCount="100000" sheet="1" insertRows="0" deleteRows="0" sort="0"/>
  <dataValidations count="1">
    <dataValidation type="list" allowBlank="1" showInputMessage="1" showErrorMessage="1" sqref="D5:D100" xr:uid="{8B7E505F-9CBB-4BEB-8889-95FAB63016FA}">
      <formula1>INDIRECT($C5)</formula1>
    </dataValidation>
  </dataValidations>
  <pageMargins left="0.7" right="0.7" top="0.78740157500000008" bottom="0.78740157500000008"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3A40108-455E-45B6-97E5-3BAEEDA0EF49}">
          <x14:formula1>
            <xm:f>INDIRECT(Dropdowns!$I$26:$J$30)</xm:f>
          </x14:formula1>
          <xm:sqref>G5:G100</xm:sqref>
        </x14:dataValidation>
        <x14:dataValidation type="list" allowBlank="1" showInputMessage="1" showErrorMessage="1" xr:uid="{528EACBA-B7CF-4B82-B142-FCB952BA280D}">
          <x14:formula1>
            <xm:f>Dropdowns!$E$24:$E$30</xm:f>
          </x14:formula1>
          <xm:sqref>C5:C100</xm:sqref>
        </x14:dataValidation>
        <x14:dataValidation type="list" allowBlank="1" showInputMessage="1" showErrorMessage="1" xr:uid="{1C085140-85D6-4304-954E-FF39C20D9AA2}">
          <x14:formula1>
            <xm:f>INDIRECT(Dropdowns!$B$4)</xm:f>
          </x14:formula1>
          <xm:sqref>A5:A100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tabColor theme="9"/>
  </sheetPr>
  <dimension ref="A1:L101"/>
  <sheetViews>
    <sheetView showGridLines="0" zoomScale="90" zoomScaleNormal="90" workbookViewId="0">
      <selection activeCell="A5" sqref="A5"/>
    </sheetView>
  </sheetViews>
  <sheetFormatPr baseColWidth="10" defaultColWidth="11.42578125" defaultRowHeight="15"/>
  <cols>
    <col min="1" max="1" width="22.7109375" style="15" customWidth="1"/>
    <col min="2" max="2" width="30.7109375" style="15" customWidth="1"/>
    <col min="3" max="3" width="21.42578125" style="15" customWidth="1"/>
    <col min="4" max="5" width="16.7109375" style="15" customWidth="1"/>
    <col min="6" max="6" width="12.7109375" style="15" customWidth="1"/>
    <col min="7" max="7" width="20.7109375" style="15" customWidth="1"/>
    <col min="8" max="8" width="66.7109375" style="15" customWidth="1"/>
    <col min="9" max="9" width="15.7109375" style="15" customWidth="1"/>
    <col min="10" max="10" width="14.7109375" style="15" customWidth="1"/>
    <col min="11" max="11" width="8.28515625" style="15" customWidth="1"/>
    <col min="12" max="16384" width="11.42578125" style="15"/>
  </cols>
  <sheetData>
    <row r="1" spans="1:11" ht="21" customHeight="1">
      <c r="A1"/>
      <c r="B1"/>
      <c r="C1" s="70"/>
      <c r="D1" s="71"/>
      <c r="E1"/>
      <c r="F1"/>
      <c r="G1" s="72"/>
      <c r="H1"/>
      <c r="I1"/>
      <c r="J1"/>
      <c r="K1"/>
    </row>
    <row r="2" spans="1:11" ht="21" customHeight="1">
      <c r="A2" s="516" t="s">
        <v>116</v>
      </c>
      <c r="B2" s="516"/>
      <c r="C2" s="516"/>
      <c r="D2" s="516"/>
      <c r="E2" s="516"/>
      <c r="F2" s="516"/>
      <c r="G2" s="516"/>
      <c r="H2" s="516"/>
      <c r="I2"/>
      <c r="J2" s="495"/>
      <c r="K2" s="495"/>
    </row>
    <row r="3" spans="1:11" ht="21" customHeight="1">
      <c r="A3"/>
      <c r="B3"/>
      <c r="C3"/>
      <c r="D3"/>
      <c r="E3"/>
      <c r="F3"/>
      <c r="G3"/>
      <c r="H3"/>
      <c r="I3"/>
      <c r="J3"/>
      <c r="K3"/>
    </row>
    <row r="4" spans="1:11" ht="60" customHeight="1">
      <c r="A4" s="120" t="s">
        <v>404</v>
      </c>
      <c r="B4" s="92" t="s">
        <v>403</v>
      </c>
      <c r="C4" s="69" t="s">
        <v>26</v>
      </c>
      <c r="D4" s="74" t="s">
        <v>27</v>
      </c>
      <c r="E4" s="240" t="s">
        <v>28</v>
      </c>
      <c r="F4" s="82" t="s">
        <v>401</v>
      </c>
      <c r="G4" s="68" t="s">
        <v>29</v>
      </c>
      <c r="H4" s="68" t="s">
        <v>30</v>
      </c>
      <c r="I4" s="235" t="s">
        <v>400</v>
      </c>
      <c r="J4" s="241" t="s">
        <v>31</v>
      </c>
      <c r="K4"/>
    </row>
    <row r="5" spans="1:11" ht="14.1" customHeight="1">
      <c r="A5" s="351"/>
      <c r="B5" s="16"/>
      <c r="C5" s="16"/>
      <c r="D5" s="363"/>
      <c r="E5" s="182" t="str">
        <f>IFERROR(VLOOKUP(Dateneingabe_Emissionsquellen3347[[#This Row],[Emissionsquelle
(Dropdown)]],Emissionsfaktoren!$B:$G,2,FALSE),"")</f>
        <v/>
      </c>
      <c r="F5" s="16"/>
      <c r="G5" s="16"/>
      <c r="H5" s="16"/>
      <c r="I5" s="368" t="str">
        <f>IFERROR(VLOOKUP(Dateneingabe_Emissionsquellen3347[[#This Row],[Emissionsquelle
(Dropdown)]],Emissionsfaktoren!$B:$G,5,FALSE),"")</f>
        <v/>
      </c>
      <c r="J5" s="364" t="str">
        <f>IFERROR(Dateneingabe_Emissionsquellen3347[[#This Row],[Menge]]*Dateneingabe_Emissionsquellen3347[[#This Row],[Emissionsfaktor '[in t CO2e/Einheit']]]*VLOOKUP(Dateneingabe_Emissionsquellen3347[[#This Row],[Datenqulität
(Dropdown)]], Datenqualität[], 2,FALSE),"")</f>
        <v/>
      </c>
    </row>
    <row r="6" spans="1:11" ht="14.1" customHeight="1">
      <c r="A6" s="351"/>
      <c r="B6" s="16"/>
      <c r="C6" s="16"/>
      <c r="D6" s="363"/>
      <c r="E6" s="182" t="str">
        <f>IFERROR(VLOOKUP(Dateneingabe_Emissionsquellen3347[[#This Row],[Emissionsquelle
(Dropdown)]],Emissionsfaktoren!$B:$G,2,FALSE),"")</f>
        <v/>
      </c>
      <c r="F6" s="16"/>
      <c r="G6" s="16"/>
      <c r="H6" s="16"/>
      <c r="I6" s="368" t="str">
        <f>IFERROR(VLOOKUP(Dateneingabe_Emissionsquellen3347[[#This Row],[Emissionsquelle
(Dropdown)]],Emissionsfaktoren!$B:$G,5,FALSE),"")</f>
        <v/>
      </c>
      <c r="J6" s="364" t="str">
        <f>IFERROR(Dateneingabe_Emissionsquellen3347[[#This Row],[Menge]]*Dateneingabe_Emissionsquellen3347[[#This Row],[Emissionsfaktor '[in t CO2e/Einheit']]]*VLOOKUP(Dateneingabe_Emissionsquellen3347[[#This Row],[Datenqulität
(Dropdown)]], Datenqualität[], 2,FALSE),"")</f>
        <v/>
      </c>
    </row>
    <row r="7" spans="1:11" ht="14.1" customHeight="1">
      <c r="A7" s="351"/>
      <c r="B7" s="16"/>
      <c r="C7" s="16"/>
      <c r="D7" s="363"/>
      <c r="E7" s="182" t="str">
        <f>IFERROR(VLOOKUP(Dateneingabe_Emissionsquellen3347[[#This Row],[Emissionsquelle
(Dropdown)]],Emissionsfaktoren!$B:$G,2,FALSE),"")</f>
        <v/>
      </c>
      <c r="F7" s="16"/>
      <c r="G7" s="16"/>
      <c r="H7" s="16"/>
      <c r="I7" s="368" t="str">
        <f>IFERROR(VLOOKUP(Dateneingabe_Emissionsquellen3347[[#This Row],[Emissionsquelle
(Dropdown)]],Emissionsfaktoren!$B:$G,5,FALSE),"")</f>
        <v/>
      </c>
      <c r="J7" s="364" t="str">
        <f>IFERROR(Dateneingabe_Emissionsquellen3347[[#This Row],[Menge]]*Dateneingabe_Emissionsquellen3347[[#This Row],[Emissionsfaktor '[in t CO2e/Einheit']]]*VLOOKUP(Dateneingabe_Emissionsquellen3347[[#This Row],[Datenqulität
(Dropdown)]], Datenqualität[], 2,FALSE),"")</f>
        <v/>
      </c>
    </row>
    <row r="8" spans="1:11" ht="14.1" customHeight="1">
      <c r="A8" s="351"/>
      <c r="B8" s="16"/>
      <c r="C8" s="16"/>
      <c r="D8" s="363"/>
      <c r="E8" s="182" t="str">
        <f>IFERROR(VLOOKUP(Dateneingabe_Emissionsquellen3347[[#This Row],[Emissionsquelle
(Dropdown)]],Emissionsfaktoren!$B:$G,2,FALSE),"")</f>
        <v/>
      </c>
      <c r="F8" s="16"/>
      <c r="G8" s="16"/>
      <c r="H8" s="16"/>
      <c r="I8" s="368" t="str">
        <f>IFERROR(VLOOKUP(Dateneingabe_Emissionsquellen3347[[#This Row],[Emissionsquelle
(Dropdown)]],Emissionsfaktoren!$B:$G,5,FALSE),"")</f>
        <v/>
      </c>
      <c r="J8" s="364" t="str">
        <f>IFERROR(Dateneingabe_Emissionsquellen3347[[#This Row],[Menge]]*Dateneingabe_Emissionsquellen3347[[#This Row],[Emissionsfaktor '[in t CO2e/Einheit']]]*VLOOKUP(Dateneingabe_Emissionsquellen3347[[#This Row],[Datenqulität
(Dropdown)]], Datenqualität[], 2,FALSE),"")</f>
        <v/>
      </c>
    </row>
    <row r="9" spans="1:11" ht="14.1" customHeight="1">
      <c r="A9" s="351"/>
      <c r="B9" s="16"/>
      <c r="C9" s="16"/>
      <c r="D9" s="363"/>
      <c r="E9" s="182" t="str">
        <f>IFERROR(VLOOKUP(Dateneingabe_Emissionsquellen3347[[#This Row],[Emissionsquelle
(Dropdown)]],Emissionsfaktoren!$B:$G,2,FALSE),"")</f>
        <v/>
      </c>
      <c r="F9" s="16"/>
      <c r="G9" s="16"/>
      <c r="H9" s="16"/>
      <c r="I9" s="368" t="str">
        <f>IFERROR(VLOOKUP(Dateneingabe_Emissionsquellen3347[[#This Row],[Emissionsquelle
(Dropdown)]],Emissionsfaktoren!$B:$G,5,FALSE),"")</f>
        <v/>
      </c>
      <c r="J9" s="364" t="str">
        <f>IFERROR(Dateneingabe_Emissionsquellen3347[[#This Row],[Menge]]*Dateneingabe_Emissionsquellen3347[[#This Row],[Emissionsfaktor '[in t CO2e/Einheit']]]*VLOOKUP(Dateneingabe_Emissionsquellen3347[[#This Row],[Datenqulität
(Dropdown)]], Datenqualität[], 2,FALSE),"")</f>
        <v/>
      </c>
    </row>
    <row r="10" spans="1:11" ht="14.1" customHeight="1">
      <c r="A10" s="351"/>
      <c r="B10" s="16"/>
      <c r="C10" s="16"/>
      <c r="D10" s="363"/>
      <c r="E10" s="182" t="str">
        <f>IFERROR(VLOOKUP(Dateneingabe_Emissionsquellen3347[[#This Row],[Emissionsquelle
(Dropdown)]],Emissionsfaktoren!$B:$G,2,FALSE),"")</f>
        <v/>
      </c>
      <c r="F10" s="16"/>
      <c r="G10" s="16"/>
      <c r="H10" s="16"/>
      <c r="I10" s="368" t="str">
        <f>IFERROR(VLOOKUP(Dateneingabe_Emissionsquellen3347[[#This Row],[Emissionsquelle
(Dropdown)]],Emissionsfaktoren!$B:$G,5,FALSE),"")</f>
        <v/>
      </c>
      <c r="J10" s="364" t="str">
        <f>IFERROR(Dateneingabe_Emissionsquellen3347[[#This Row],[Menge]]*Dateneingabe_Emissionsquellen3347[[#This Row],[Emissionsfaktor '[in t CO2e/Einheit']]]*VLOOKUP(Dateneingabe_Emissionsquellen3347[[#This Row],[Datenqulität
(Dropdown)]], Datenqualität[], 2,FALSE),"")</f>
        <v/>
      </c>
    </row>
    <row r="11" spans="1:11" ht="14.1" customHeight="1">
      <c r="A11" s="351"/>
      <c r="B11" s="16"/>
      <c r="C11" s="16"/>
      <c r="D11" s="363"/>
      <c r="E11" s="182" t="str">
        <f>IFERROR(VLOOKUP(Dateneingabe_Emissionsquellen3347[[#This Row],[Emissionsquelle
(Dropdown)]],Emissionsfaktoren!$B:$G,2,FALSE),"")</f>
        <v/>
      </c>
      <c r="F11" s="16"/>
      <c r="G11" s="16"/>
      <c r="H11" s="16"/>
      <c r="I11" s="368" t="str">
        <f>IFERROR(VLOOKUP(Dateneingabe_Emissionsquellen3347[[#This Row],[Emissionsquelle
(Dropdown)]],Emissionsfaktoren!$B:$G,5,FALSE),"")</f>
        <v/>
      </c>
      <c r="J11" s="364" t="str">
        <f>IFERROR(Dateneingabe_Emissionsquellen3347[[#This Row],[Menge]]*Dateneingabe_Emissionsquellen3347[[#This Row],[Emissionsfaktor '[in t CO2e/Einheit']]]*VLOOKUP(Dateneingabe_Emissionsquellen3347[[#This Row],[Datenqulität
(Dropdown)]], Datenqualität[], 2,FALSE),"")</f>
        <v/>
      </c>
    </row>
    <row r="12" spans="1:11" ht="14.1" customHeight="1">
      <c r="A12" s="351"/>
      <c r="B12" s="16"/>
      <c r="C12" s="16"/>
      <c r="D12" s="363"/>
      <c r="E12" s="182" t="str">
        <f>IFERROR(VLOOKUP(Dateneingabe_Emissionsquellen3347[[#This Row],[Emissionsquelle
(Dropdown)]],Emissionsfaktoren!$B:$G,2,FALSE),"")</f>
        <v/>
      </c>
      <c r="F12" s="16"/>
      <c r="G12" s="16"/>
      <c r="H12" s="16"/>
      <c r="I12" s="368" t="str">
        <f>IFERROR(VLOOKUP(Dateneingabe_Emissionsquellen3347[[#This Row],[Emissionsquelle
(Dropdown)]],Emissionsfaktoren!$B:$G,5,FALSE),"")</f>
        <v/>
      </c>
      <c r="J12" s="364" t="str">
        <f>IFERROR(Dateneingabe_Emissionsquellen3347[[#This Row],[Menge]]*Dateneingabe_Emissionsquellen3347[[#This Row],[Emissionsfaktor '[in t CO2e/Einheit']]]*VLOOKUP(Dateneingabe_Emissionsquellen3347[[#This Row],[Datenqulität
(Dropdown)]], Datenqualität[], 2,FALSE),"")</f>
        <v/>
      </c>
    </row>
    <row r="13" spans="1:11" ht="14.1" customHeight="1">
      <c r="A13" s="351"/>
      <c r="B13" s="16"/>
      <c r="C13" s="16"/>
      <c r="D13" s="363"/>
      <c r="E13" s="182" t="str">
        <f>IFERROR(VLOOKUP(Dateneingabe_Emissionsquellen3347[[#This Row],[Emissionsquelle
(Dropdown)]],Emissionsfaktoren!$B:$G,2,FALSE),"")</f>
        <v/>
      </c>
      <c r="F13" s="16"/>
      <c r="G13" s="16"/>
      <c r="H13" s="16"/>
      <c r="I13" s="368" t="str">
        <f>IFERROR(VLOOKUP(Dateneingabe_Emissionsquellen3347[[#This Row],[Emissionsquelle
(Dropdown)]],Emissionsfaktoren!$B:$G,5,FALSE),"")</f>
        <v/>
      </c>
      <c r="J13" s="364" t="str">
        <f>IFERROR(Dateneingabe_Emissionsquellen3347[[#This Row],[Menge]]*Dateneingabe_Emissionsquellen3347[[#This Row],[Emissionsfaktor '[in t CO2e/Einheit']]]*VLOOKUP(Dateneingabe_Emissionsquellen3347[[#This Row],[Datenqulität
(Dropdown)]], Datenqualität[], 2,FALSE),"")</f>
        <v/>
      </c>
    </row>
    <row r="14" spans="1:11" ht="14.1" customHeight="1">
      <c r="A14" s="351"/>
      <c r="B14" s="16"/>
      <c r="C14" s="16"/>
      <c r="D14" s="363"/>
      <c r="E14" s="182" t="str">
        <f>IFERROR(VLOOKUP(Dateneingabe_Emissionsquellen3347[[#This Row],[Emissionsquelle
(Dropdown)]],Emissionsfaktoren!$B:$G,2,FALSE),"")</f>
        <v/>
      </c>
      <c r="F14" s="16"/>
      <c r="G14" s="16"/>
      <c r="H14" s="16"/>
      <c r="I14" s="368" t="str">
        <f>IFERROR(VLOOKUP(Dateneingabe_Emissionsquellen3347[[#This Row],[Emissionsquelle
(Dropdown)]],Emissionsfaktoren!$B:$G,5,FALSE),"")</f>
        <v/>
      </c>
      <c r="J14" s="364" t="str">
        <f>IFERROR(Dateneingabe_Emissionsquellen3347[[#This Row],[Menge]]*Dateneingabe_Emissionsquellen3347[[#This Row],[Emissionsfaktor '[in t CO2e/Einheit']]]*VLOOKUP(Dateneingabe_Emissionsquellen3347[[#This Row],[Datenqulität
(Dropdown)]], Datenqualität[], 2,FALSE),"")</f>
        <v/>
      </c>
    </row>
    <row r="15" spans="1:11" ht="14.1" customHeight="1">
      <c r="A15" s="351"/>
      <c r="B15" s="16"/>
      <c r="C15" s="16"/>
      <c r="D15" s="363"/>
      <c r="E15" s="182" t="str">
        <f>IFERROR(VLOOKUP(Dateneingabe_Emissionsquellen3347[[#This Row],[Emissionsquelle
(Dropdown)]],Emissionsfaktoren!$B:$G,2,FALSE),"")</f>
        <v/>
      </c>
      <c r="F15" s="16"/>
      <c r="G15" s="16"/>
      <c r="H15" s="16"/>
      <c r="I15" s="368" t="str">
        <f>IFERROR(VLOOKUP(Dateneingabe_Emissionsquellen3347[[#This Row],[Emissionsquelle
(Dropdown)]],Emissionsfaktoren!$B:$G,5,FALSE),"")</f>
        <v/>
      </c>
      <c r="J15" s="364" t="str">
        <f>IFERROR(Dateneingabe_Emissionsquellen3347[[#This Row],[Menge]]*Dateneingabe_Emissionsquellen3347[[#This Row],[Emissionsfaktor '[in t CO2e/Einheit']]]*VLOOKUP(Dateneingabe_Emissionsquellen3347[[#This Row],[Datenqulität
(Dropdown)]], Datenqualität[], 2,FALSE),"")</f>
        <v/>
      </c>
    </row>
    <row r="16" spans="1:11" ht="14.1" customHeight="1">
      <c r="A16" s="351"/>
      <c r="B16" s="16"/>
      <c r="C16" s="16"/>
      <c r="D16" s="363"/>
      <c r="E16" s="182" t="str">
        <f>IFERROR(VLOOKUP(Dateneingabe_Emissionsquellen3347[[#This Row],[Emissionsquelle
(Dropdown)]],Emissionsfaktoren!$B:$G,2,FALSE),"")</f>
        <v/>
      </c>
      <c r="F16" s="16"/>
      <c r="G16" s="16"/>
      <c r="H16" s="16"/>
      <c r="I16" s="368" t="str">
        <f>IFERROR(VLOOKUP(Dateneingabe_Emissionsquellen3347[[#This Row],[Emissionsquelle
(Dropdown)]],Emissionsfaktoren!$B:$G,5,FALSE),"")</f>
        <v/>
      </c>
      <c r="J16" s="364" t="str">
        <f>IFERROR(Dateneingabe_Emissionsquellen3347[[#This Row],[Menge]]*Dateneingabe_Emissionsquellen3347[[#This Row],[Emissionsfaktor '[in t CO2e/Einheit']]]*VLOOKUP(Dateneingabe_Emissionsquellen3347[[#This Row],[Datenqulität
(Dropdown)]], Datenqualität[], 2,FALSE),"")</f>
        <v/>
      </c>
    </row>
    <row r="17" spans="1:12" ht="14.1" customHeight="1">
      <c r="A17" s="351"/>
      <c r="B17" s="16"/>
      <c r="C17" s="16"/>
      <c r="D17" s="363"/>
      <c r="E17" s="182" t="str">
        <f>IFERROR(VLOOKUP(Dateneingabe_Emissionsquellen3347[[#This Row],[Emissionsquelle
(Dropdown)]],Emissionsfaktoren!$B:$G,2,FALSE),"")</f>
        <v/>
      </c>
      <c r="F17" s="16"/>
      <c r="G17" s="16"/>
      <c r="H17" s="16"/>
      <c r="I17" s="368" t="str">
        <f>IFERROR(VLOOKUP(Dateneingabe_Emissionsquellen3347[[#This Row],[Emissionsquelle
(Dropdown)]],Emissionsfaktoren!$B:$G,5,FALSE),"")</f>
        <v/>
      </c>
      <c r="J17" s="364" t="str">
        <f>IFERROR(Dateneingabe_Emissionsquellen3347[[#This Row],[Menge]]*Dateneingabe_Emissionsquellen3347[[#This Row],[Emissionsfaktor '[in t CO2e/Einheit']]]*VLOOKUP(Dateneingabe_Emissionsquellen3347[[#This Row],[Datenqulität
(Dropdown)]], Datenqualität[], 2,FALSE),"")</f>
        <v/>
      </c>
    </row>
    <row r="18" spans="1:12" ht="14.1" customHeight="1">
      <c r="A18" s="351"/>
      <c r="B18" s="16"/>
      <c r="C18" s="16"/>
      <c r="D18" s="363"/>
      <c r="E18" s="182" t="str">
        <f>IFERROR(VLOOKUP(Dateneingabe_Emissionsquellen3347[[#This Row],[Emissionsquelle
(Dropdown)]],Emissionsfaktoren!$B:$G,2,FALSE),"")</f>
        <v/>
      </c>
      <c r="F18" s="16"/>
      <c r="G18" s="16"/>
      <c r="H18" s="16"/>
      <c r="I18" s="368" t="str">
        <f>IFERROR(VLOOKUP(Dateneingabe_Emissionsquellen3347[[#This Row],[Emissionsquelle
(Dropdown)]],Emissionsfaktoren!$B:$G,5,FALSE),"")</f>
        <v/>
      </c>
      <c r="J18" s="364" t="str">
        <f>IFERROR(Dateneingabe_Emissionsquellen3347[[#This Row],[Menge]]*Dateneingabe_Emissionsquellen3347[[#This Row],[Emissionsfaktor '[in t CO2e/Einheit']]]*VLOOKUP(Dateneingabe_Emissionsquellen3347[[#This Row],[Datenqulität
(Dropdown)]], Datenqualität[], 2,FALSE),"")</f>
        <v/>
      </c>
    </row>
    <row r="19" spans="1:12" ht="14.1" customHeight="1">
      <c r="A19" s="351"/>
      <c r="B19" s="16"/>
      <c r="C19" s="16"/>
      <c r="D19" s="363"/>
      <c r="E19" s="182" t="str">
        <f>IFERROR(VLOOKUP(Dateneingabe_Emissionsquellen3347[[#This Row],[Emissionsquelle
(Dropdown)]],Emissionsfaktoren!$B:$G,2,FALSE),"")</f>
        <v/>
      </c>
      <c r="F19" s="16"/>
      <c r="G19" s="16"/>
      <c r="H19" s="16"/>
      <c r="I19" s="368" t="str">
        <f>IFERROR(VLOOKUP(Dateneingabe_Emissionsquellen3347[[#This Row],[Emissionsquelle
(Dropdown)]],Emissionsfaktoren!$B:$G,5,FALSE),"")</f>
        <v/>
      </c>
      <c r="J19" s="364" t="str">
        <f>IFERROR(Dateneingabe_Emissionsquellen3347[[#This Row],[Menge]]*Dateneingabe_Emissionsquellen3347[[#This Row],[Emissionsfaktor '[in t CO2e/Einheit']]]*VLOOKUP(Dateneingabe_Emissionsquellen3347[[#This Row],[Datenqulität
(Dropdown)]], Datenqualität[], 2,FALSE),"")</f>
        <v/>
      </c>
    </row>
    <row r="20" spans="1:12" ht="14.1" customHeight="1">
      <c r="A20" s="351"/>
      <c r="B20" s="16"/>
      <c r="C20" s="16"/>
      <c r="D20" s="363"/>
      <c r="E20" s="182" t="str">
        <f>IFERROR(VLOOKUP(Dateneingabe_Emissionsquellen3347[[#This Row],[Emissionsquelle
(Dropdown)]],Emissionsfaktoren!$B:$G,2,FALSE),"")</f>
        <v/>
      </c>
      <c r="F20" s="16"/>
      <c r="G20" s="16"/>
      <c r="H20" s="16"/>
      <c r="I20" s="368" t="str">
        <f>IFERROR(VLOOKUP(Dateneingabe_Emissionsquellen3347[[#This Row],[Emissionsquelle
(Dropdown)]],Emissionsfaktoren!$B:$G,5,FALSE),"")</f>
        <v/>
      </c>
      <c r="J20" s="364" t="str">
        <f>IFERROR(Dateneingabe_Emissionsquellen3347[[#This Row],[Menge]]*Dateneingabe_Emissionsquellen3347[[#This Row],[Emissionsfaktor '[in t CO2e/Einheit']]]*VLOOKUP(Dateneingabe_Emissionsquellen3347[[#This Row],[Datenqulität
(Dropdown)]], Datenqualität[], 2,FALSE),"")</f>
        <v/>
      </c>
    </row>
    <row r="21" spans="1:12" ht="14.1" customHeight="1">
      <c r="A21" s="351"/>
      <c r="B21" s="16"/>
      <c r="C21" s="16"/>
      <c r="D21" s="363"/>
      <c r="E21" s="182" t="str">
        <f>IFERROR(VLOOKUP(Dateneingabe_Emissionsquellen3347[[#This Row],[Emissionsquelle
(Dropdown)]],Emissionsfaktoren!$B:$G,2,FALSE),"")</f>
        <v/>
      </c>
      <c r="F21" s="16"/>
      <c r="G21" s="16"/>
      <c r="H21" s="16"/>
      <c r="I21" s="368" t="str">
        <f>IFERROR(VLOOKUP(Dateneingabe_Emissionsquellen3347[[#This Row],[Emissionsquelle
(Dropdown)]],Emissionsfaktoren!$B:$G,5,FALSE),"")</f>
        <v/>
      </c>
      <c r="J21" s="364" t="str">
        <f>IFERROR(Dateneingabe_Emissionsquellen3347[[#This Row],[Menge]]*Dateneingabe_Emissionsquellen3347[[#This Row],[Emissionsfaktor '[in t CO2e/Einheit']]]*VLOOKUP(Dateneingabe_Emissionsquellen3347[[#This Row],[Datenqulität
(Dropdown)]], Datenqualität[], 2,FALSE),"")</f>
        <v/>
      </c>
    </row>
    <row r="22" spans="1:12" ht="14.1" customHeight="1">
      <c r="A22" s="351"/>
      <c r="B22" s="16"/>
      <c r="C22" s="16"/>
      <c r="D22" s="363"/>
      <c r="E22" s="182" t="str">
        <f>IFERROR(VLOOKUP(Dateneingabe_Emissionsquellen3347[[#This Row],[Emissionsquelle
(Dropdown)]],Emissionsfaktoren!$B:$G,2,FALSE),"")</f>
        <v/>
      </c>
      <c r="F22" s="16"/>
      <c r="G22" s="16"/>
      <c r="H22" s="16"/>
      <c r="I22" s="368" t="str">
        <f>IFERROR(VLOOKUP(Dateneingabe_Emissionsquellen3347[[#This Row],[Emissionsquelle
(Dropdown)]],Emissionsfaktoren!$B:$G,5,FALSE),"")</f>
        <v/>
      </c>
      <c r="J22" s="364" t="str">
        <f>IFERROR(Dateneingabe_Emissionsquellen3347[[#This Row],[Menge]]*Dateneingabe_Emissionsquellen3347[[#This Row],[Emissionsfaktor '[in t CO2e/Einheit']]]*VLOOKUP(Dateneingabe_Emissionsquellen3347[[#This Row],[Datenqulität
(Dropdown)]], Datenqualität[], 2,FALSE),"")</f>
        <v/>
      </c>
      <c r="L22" s="116"/>
    </row>
    <row r="23" spans="1:12" ht="14.1" customHeight="1">
      <c r="A23" s="351"/>
      <c r="B23" s="16"/>
      <c r="C23" s="16"/>
      <c r="D23" s="363"/>
      <c r="E23" s="182" t="str">
        <f>IFERROR(VLOOKUP(Dateneingabe_Emissionsquellen3347[[#This Row],[Emissionsquelle
(Dropdown)]],Emissionsfaktoren!$B:$G,2,FALSE),"")</f>
        <v/>
      </c>
      <c r="F23" s="16"/>
      <c r="G23" s="16"/>
      <c r="H23" s="16"/>
      <c r="I23" s="368" t="str">
        <f>IFERROR(VLOOKUP(Dateneingabe_Emissionsquellen3347[[#This Row],[Emissionsquelle
(Dropdown)]],Emissionsfaktoren!$B:$G,5,FALSE),"")</f>
        <v/>
      </c>
      <c r="J23" s="364" t="str">
        <f>IFERROR(Dateneingabe_Emissionsquellen3347[[#This Row],[Menge]]*Dateneingabe_Emissionsquellen3347[[#This Row],[Emissionsfaktor '[in t CO2e/Einheit']]]*VLOOKUP(Dateneingabe_Emissionsquellen3347[[#This Row],[Datenqulität
(Dropdown)]], Datenqualität[], 2,FALSE),"")</f>
        <v/>
      </c>
      <c r="L23" s="116"/>
    </row>
    <row r="24" spans="1:12" ht="14.1" customHeight="1">
      <c r="A24" s="351"/>
      <c r="B24" s="16"/>
      <c r="C24" s="16"/>
      <c r="D24" s="363"/>
      <c r="E24" s="182" t="str">
        <f>IFERROR(VLOOKUP(Dateneingabe_Emissionsquellen3347[[#This Row],[Emissionsquelle
(Dropdown)]],Emissionsfaktoren!$B:$G,2,FALSE),"")</f>
        <v/>
      </c>
      <c r="F24" s="16"/>
      <c r="G24" s="16"/>
      <c r="H24" s="16"/>
      <c r="I24" s="368" t="str">
        <f>IFERROR(VLOOKUP(Dateneingabe_Emissionsquellen3347[[#This Row],[Emissionsquelle
(Dropdown)]],Emissionsfaktoren!$B:$G,5,FALSE),"")</f>
        <v/>
      </c>
      <c r="J24" s="364" t="str">
        <f>IFERROR(Dateneingabe_Emissionsquellen3347[[#This Row],[Menge]]*Dateneingabe_Emissionsquellen3347[[#This Row],[Emissionsfaktor '[in t CO2e/Einheit']]]*VLOOKUP(Dateneingabe_Emissionsquellen3347[[#This Row],[Datenqulität
(Dropdown)]], Datenqualität[], 2,FALSE),"")</f>
        <v/>
      </c>
      <c r="L24" s="116"/>
    </row>
    <row r="25" spans="1:12" ht="14.1" customHeight="1">
      <c r="A25" s="353"/>
      <c r="B25" s="16"/>
      <c r="C25" s="16"/>
      <c r="D25" s="363"/>
      <c r="E25" s="182" t="str">
        <f>IFERROR(VLOOKUP(Dateneingabe_Emissionsquellen3347[[#This Row],[Emissionsquelle
(Dropdown)]],Emissionsfaktoren!$B:$G,2,FALSE),"")</f>
        <v/>
      </c>
      <c r="F25" s="16"/>
      <c r="G25" s="16"/>
      <c r="H25" s="16"/>
      <c r="I25" s="368" t="str">
        <f>IFERROR(VLOOKUP(Dateneingabe_Emissionsquellen3347[[#This Row],[Emissionsquelle
(Dropdown)]],Emissionsfaktoren!$B:$G,5,FALSE),"")</f>
        <v/>
      </c>
      <c r="J25" s="364" t="str">
        <f>IFERROR(Dateneingabe_Emissionsquellen3347[[#This Row],[Menge]]*Dateneingabe_Emissionsquellen3347[[#This Row],[Emissionsfaktor '[in t CO2e/Einheit']]]*VLOOKUP(Dateneingabe_Emissionsquellen3347[[#This Row],[Datenqulität
(Dropdown)]], Datenqualität[], 2,FALSE),"")</f>
        <v/>
      </c>
      <c r="L25" s="116"/>
    </row>
    <row r="26" spans="1:12" ht="14.1" customHeight="1">
      <c r="A26" s="353"/>
      <c r="B26" s="16"/>
      <c r="C26" s="16"/>
      <c r="D26" s="363"/>
      <c r="E26" s="182" t="str">
        <f>IFERROR(VLOOKUP(Dateneingabe_Emissionsquellen3347[[#This Row],[Emissionsquelle
(Dropdown)]],Emissionsfaktoren!$B:$G,2,FALSE),"")</f>
        <v/>
      </c>
      <c r="F26" s="16"/>
      <c r="G26" s="16"/>
      <c r="H26" s="16"/>
      <c r="I26" s="368" t="str">
        <f>IFERROR(VLOOKUP(Dateneingabe_Emissionsquellen3347[[#This Row],[Emissionsquelle
(Dropdown)]],Emissionsfaktoren!$B:$G,5,FALSE),"")</f>
        <v/>
      </c>
      <c r="J26" s="364" t="str">
        <f>IFERROR(Dateneingabe_Emissionsquellen3347[[#This Row],[Menge]]*Dateneingabe_Emissionsquellen3347[[#This Row],[Emissionsfaktor '[in t CO2e/Einheit']]]*VLOOKUP(Dateneingabe_Emissionsquellen3347[[#This Row],[Datenqulität
(Dropdown)]], Datenqualität[], 2,FALSE),"")</f>
        <v/>
      </c>
      <c r="L26" s="116"/>
    </row>
    <row r="27" spans="1:12" ht="14.1" customHeight="1">
      <c r="A27" s="351"/>
      <c r="B27" s="16"/>
      <c r="C27" s="16"/>
      <c r="D27" s="363"/>
      <c r="E27" s="182" t="str">
        <f>IFERROR(VLOOKUP(Dateneingabe_Emissionsquellen3347[[#This Row],[Emissionsquelle
(Dropdown)]],Emissionsfaktoren!$B:$G,2,FALSE),"")</f>
        <v/>
      </c>
      <c r="F27" s="16"/>
      <c r="G27" s="16"/>
      <c r="H27" s="16"/>
      <c r="I27" s="368" t="str">
        <f>IFERROR(VLOOKUP(Dateneingabe_Emissionsquellen3347[[#This Row],[Emissionsquelle
(Dropdown)]],Emissionsfaktoren!$B:$G,5,FALSE),"")</f>
        <v/>
      </c>
      <c r="J27" s="364" t="str">
        <f>IFERROR(Dateneingabe_Emissionsquellen3347[[#This Row],[Menge]]*Dateneingabe_Emissionsquellen3347[[#This Row],[Emissionsfaktor '[in t CO2e/Einheit']]]*VLOOKUP(Dateneingabe_Emissionsquellen3347[[#This Row],[Datenqulität
(Dropdown)]], Datenqualität[], 2,FALSE),"")</f>
        <v/>
      </c>
      <c r="L27" s="116"/>
    </row>
    <row r="28" spans="1:12" ht="14.1" customHeight="1">
      <c r="A28" s="351"/>
      <c r="B28" s="16"/>
      <c r="C28" s="16"/>
      <c r="D28" s="363"/>
      <c r="E28" s="182" t="str">
        <f>IFERROR(VLOOKUP(Dateneingabe_Emissionsquellen3347[[#This Row],[Emissionsquelle
(Dropdown)]],Emissionsfaktoren!$B:$G,2,FALSE),"")</f>
        <v/>
      </c>
      <c r="F28" s="16"/>
      <c r="G28" s="16"/>
      <c r="H28" s="16"/>
      <c r="I28" s="368" t="str">
        <f>IFERROR(VLOOKUP(Dateneingabe_Emissionsquellen3347[[#This Row],[Emissionsquelle
(Dropdown)]],Emissionsfaktoren!$B:$G,5,FALSE),"")</f>
        <v/>
      </c>
      <c r="J28" s="364" t="str">
        <f>IFERROR(Dateneingabe_Emissionsquellen3347[[#This Row],[Menge]]*Dateneingabe_Emissionsquellen3347[[#This Row],[Emissionsfaktor '[in t CO2e/Einheit']]]*VLOOKUP(Dateneingabe_Emissionsquellen3347[[#This Row],[Datenqulität
(Dropdown)]], Datenqualität[], 2,FALSE),"")</f>
        <v/>
      </c>
    </row>
    <row r="29" spans="1:12" ht="14.1" customHeight="1">
      <c r="A29" s="351"/>
      <c r="B29" s="16"/>
      <c r="C29" s="16"/>
      <c r="D29" s="363"/>
      <c r="E29" s="182" t="str">
        <f>IFERROR(VLOOKUP(Dateneingabe_Emissionsquellen3347[[#This Row],[Emissionsquelle
(Dropdown)]],Emissionsfaktoren!$B:$G,2,FALSE),"")</f>
        <v/>
      </c>
      <c r="F29" s="16"/>
      <c r="G29" s="16"/>
      <c r="H29" s="16"/>
      <c r="I29" s="368" t="str">
        <f>IFERROR(VLOOKUP(Dateneingabe_Emissionsquellen3347[[#This Row],[Emissionsquelle
(Dropdown)]],Emissionsfaktoren!$B:$G,5,FALSE),"")</f>
        <v/>
      </c>
      <c r="J29" s="364" t="str">
        <f>IFERROR(Dateneingabe_Emissionsquellen3347[[#This Row],[Menge]]*Dateneingabe_Emissionsquellen3347[[#This Row],[Emissionsfaktor '[in t CO2e/Einheit']]]*VLOOKUP(Dateneingabe_Emissionsquellen3347[[#This Row],[Datenqulität
(Dropdown)]], Datenqualität[], 2,FALSE),"")</f>
        <v/>
      </c>
    </row>
    <row r="30" spans="1:12" ht="14.1" customHeight="1">
      <c r="A30" s="351"/>
      <c r="B30" s="16"/>
      <c r="C30" s="16"/>
      <c r="D30" s="363"/>
      <c r="E30" s="182" t="str">
        <f>IFERROR(VLOOKUP(Dateneingabe_Emissionsquellen3347[[#This Row],[Emissionsquelle
(Dropdown)]],Emissionsfaktoren!$B:$G,2,FALSE),"")</f>
        <v/>
      </c>
      <c r="F30" s="16"/>
      <c r="G30" s="16"/>
      <c r="H30" s="16"/>
      <c r="I30" s="368" t="str">
        <f>IFERROR(VLOOKUP(Dateneingabe_Emissionsquellen3347[[#This Row],[Emissionsquelle
(Dropdown)]],Emissionsfaktoren!$B:$G,5,FALSE),"")</f>
        <v/>
      </c>
      <c r="J30" s="364" t="str">
        <f>IFERROR(Dateneingabe_Emissionsquellen3347[[#This Row],[Menge]]*Dateneingabe_Emissionsquellen3347[[#This Row],[Emissionsfaktor '[in t CO2e/Einheit']]]*VLOOKUP(Dateneingabe_Emissionsquellen3347[[#This Row],[Datenqulität
(Dropdown)]], Datenqualität[], 2,FALSE),"")</f>
        <v/>
      </c>
    </row>
    <row r="31" spans="1:12" ht="14.1" customHeight="1">
      <c r="A31" s="351"/>
      <c r="B31" s="16"/>
      <c r="C31" s="16"/>
      <c r="D31" s="363"/>
      <c r="E31" s="182" t="str">
        <f>IFERROR(VLOOKUP(Dateneingabe_Emissionsquellen3347[[#This Row],[Emissionsquelle
(Dropdown)]],Emissionsfaktoren!$B:$G,2,FALSE),"")</f>
        <v/>
      </c>
      <c r="F31" s="16"/>
      <c r="G31" s="16"/>
      <c r="H31" s="16"/>
      <c r="I31" s="368" t="str">
        <f>IFERROR(VLOOKUP(Dateneingabe_Emissionsquellen3347[[#This Row],[Emissionsquelle
(Dropdown)]],Emissionsfaktoren!$B:$G,5,FALSE),"")</f>
        <v/>
      </c>
      <c r="J31" s="364" t="str">
        <f>IFERROR(Dateneingabe_Emissionsquellen3347[[#This Row],[Menge]]*Dateneingabe_Emissionsquellen3347[[#This Row],[Emissionsfaktor '[in t CO2e/Einheit']]]*VLOOKUP(Dateneingabe_Emissionsquellen3347[[#This Row],[Datenqulität
(Dropdown)]], Datenqualität[], 2,FALSE),"")</f>
        <v/>
      </c>
    </row>
    <row r="32" spans="1:12" ht="14.1" customHeight="1">
      <c r="A32" s="351"/>
      <c r="B32" s="16"/>
      <c r="C32" s="16"/>
      <c r="D32" s="363"/>
      <c r="E32" s="182" t="str">
        <f>IFERROR(VLOOKUP(Dateneingabe_Emissionsquellen3347[[#This Row],[Emissionsquelle
(Dropdown)]],Emissionsfaktoren!$B:$G,2,FALSE),"")</f>
        <v/>
      </c>
      <c r="F32" s="16"/>
      <c r="G32" s="16"/>
      <c r="H32" s="16"/>
      <c r="I32" s="368" t="str">
        <f>IFERROR(VLOOKUP(Dateneingabe_Emissionsquellen3347[[#This Row],[Emissionsquelle
(Dropdown)]],Emissionsfaktoren!$B:$G,5,FALSE),"")</f>
        <v/>
      </c>
      <c r="J32" s="364" t="str">
        <f>IFERROR(Dateneingabe_Emissionsquellen3347[[#This Row],[Menge]]*Dateneingabe_Emissionsquellen3347[[#This Row],[Emissionsfaktor '[in t CO2e/Einheit']]]*VLOOKUP(Dateneingabe_Emissionsquellen3347[[#This Row],[Datenqulität
(Dropdown)]], Datenqualität[], 2,FALSE),"")</f>
        <v/>
      </c>
    </row>
    <row r="33" spans="1:10" ht="14.1" customHeight="1">
      <c r="A33" s="351"/>
      <c r="B33" s="16"/>
      <c r="C33" s="16"/>
      <c r="D33" s="363"/>
      <c r="E33" s="182" t="str">
        <f>IFERROR(VLOOKUP(Dateneingabe_Emissionsquellen3347[[#This Row],[Emissionsquelle
(Dropdown)]],Emissionsfaktoren!$B:$G,2,FALSE),"")</f>
        <v/>
      </c>
      <c r="F33" s="16"/>
      <c r="G33" s="16"/>
      <c r="H33" s="16"/>
      <c r="I33" s="368" t="str">
        <f>IFERROR(VLOOKUP(Dateneingabe_Emissionsquellen3347[[#This Row],[Emissionsquelle
(Dropdown)]],Emissionsfaktoren!$B:$G,5,FALSE),"")</f>
        <v/>
      </c>
      <c r="J33" s="364" t="str">
        <f>IFERROR(Dateneingabe_Emissionsquellen3347[[#This Row],[Menge]]*Dateneingabe_Emissionsquellen3347[[#This Row],[Emissionsfaktor '[in t CO2e/Einheit']]]*VLOOKUP(Dateneingabe_Emissionsquellen3347[[#This Row],[Datenqulität
(Dropdown)]], Datenqualität[], 2,FALSE),"")</f>
        <v/>
      </c>
    </row>
    <row r="34" spans="1:10" ht="14.1" customHeight="1">
      <c r="A34" s="351"/>
      <c r="B34" s="16"/>
      <c r="C34" s="16"/>
      <c r="D34" s="363"/>
      <c r="E34" s="182" t="str">
        <f>IFERROR(VLOOKUP(Dateneingabe_Emissionsquellen3347[[#This Row],[Emissionsquelle
(Dropdown)]],Emissionsfaktoren!$B:$G,2,FALSE),"")</f>
        <v/>
      </c>
      <c r="F34" s="16"/>
      <c r="G34" s="16"/>
      <c r="H34" s="16"/>
      <c r="I34" s="368" t="str">
        <f>IFERROR(VLOOKUP(Dateneingabe_Emissionsquellen3347[[#This Row],[Emissionsquelle
(Dropdown)]],Emissionsfaktoren!$B:$G,5,FALSE),"")</f>
        <v/>
      </c>
      <c r="J34" s="364" t="str">
        <f>IFERROR(Dateneingabe_Emissionsquellen3347[[#This Row],[Menge]]*Dateneingabe_Emissionsquellen3347[[#This Row],[Emissionsfaktor '[in t CO2e/Einheit']]]*VLOOKUP(Dateneingabe_Emissionsquellen3347[[#This Row],[Datenqulität
(Dropdown)]], Datenqualität[], 2,FALSE),"")</f>
        <v/>
      </c>
    </row>
    <row r="35" spans="1:10" ht="14.1" customHeight="1">
      <c r="A35" s="351"/>
      <c r="B35" s="16"/>
      <c r="C35" s="16"/>
      <c r="D35" s="363"/>
      <c r="E35" s="182" t="str">
        <f>IFERROR(VLOOKUP(Dateneingabe_Emissionsquellen3347[[#This Row],[Emissionsquelle
(Dropdown)]],Emissionsfaktoren!$B:$G,2,FALSE),"")</f>
        <v/>
      </c>
      <c r="F35" s="16"/>
      <c r="G35" s="16"/>
      <c r="H35" s="16"/>
      <c r="I35" s="368" t="str">
        <f>IFERROR(VLOOKUP(Dateneingabe_Emissionsquellen3347[[#This Row],[Emissionsquelle
(Dropdown)]],Emissionsfaktoren!$B:$G,5,FALSE),"")</f>
        <v/>
      </c>
      <c r="J35" s="364" t="str">
        <f>IFERROR(Dateneingabe_Emissionsquellen3347[[#This Row],[Menge]]*Dateneingabe_Emissionsquellen3347[[#This Row],[Emissionsfaktor '[in t CO2e/Einheit']]]*VLOOKUP(Dateneingabe_Emissionsquellen3347[[#This Row],[Datenqulität
(Dropdown)]], Datenqualität[], 2,FALSE),"")</f>
        <v/>
      </c>
    </row>
    <row r="36" spans="1:10" ht="14.1" customHeight="1">
      <c r="A36" s="351"/>
      <c r="B36" s="16"/>
      <c r="C36" s="16"/>
      <c r="D36" s="363"/>
      <c r="E36" s="182" t="str">
        <f>IFERROR(VLOOKUP(Dateneingabe_Emissionsquellen3347[[#This Row],[Emissionsquelle
(Dropdown)]],Emissionsfaktoren!$B:$G,2,FALSE),"")</f>
        <v/>
      </c>
      <c r="F36" s="16"/>
      <c r="G36" s="16"/>
      <c r="H36" s="16"/>
      <c r="I36" s="368" t="str">
        <f>IFERROR(VLOOKUP(Dateneingabe_Emissionsquellen3347[[#This Row],[Emissionsquelle
(Dropdown)]],Emissionsfaktoren!$B:$G,5,FALSE),"")</f>
        <v/>
      </c>
      <c r="J36" s="364" t="str">
        <f>IFERROR(Dateneingabe_Emissionsquellen3347[[#This Row],[Menge]]*Dateneingabe_Emissionsquellen3347[[#This Row],[Emissionsfaktor '[in t CO2e/Einheit']]]*VLOOKUP(Dateneingabe_Emissionsquellen3347[[#This Row],[Datenqulität
(Dropdown)]], Datenqualität[], 2,FALSE),"")</f>
        <v/>
      </c>
    </row>
    <row r="37" spans="1:10" ht="14.1" customHeight="1">
      <c r="A37" s="351"/>
      <c r="B37" s="16"/>
      <c r="C37" s="16"/>
      <c r="D37" s="363"/>
      <c r="E37" s="182" t="str">
        <f>IFERROR(VLOOKUP(Dateneingabe_Emissionsquellen3347[[#This Row],[Emissionsquelle
(Dropdown)]],Emissionsfaktoren!$B:$G,2,FALSE),"")</f>
        <v/>
      </c>
      <c r="F37" s="16"/>
      <c r="G37" s="16"/>
      <c r="H37" s="16"/>
      <c r="I37" s="368" t="str">
        <f>IFERROR(VLOOKUP(Dateneingabe_Emissionsquellen3347[[#This Row],[Emissionsquelle
(Dropdown)]],Emissionsfaktoren!$B:$G,5,FALSE),"")</f>
        <v/>
      </c>
      <c r="J37" s="364" t="str">
        <f>IFERROR(Dateneingabe_Emissionsquellen3347[[#This Row],[Menge]]*Dateneingabe_Emissionsquellen3347[[#This Row],[Emissionsfaktor '[in t CO2e/Einheit']]]*VLOOKUP(Dateneingabe_Emissionsquellen3347[[#This Row],[Datenqulität
(Dropdown)]], Datenqualität[], 2,FALSE),"")</f>
        <v/>
      </c>
    </row>
    <row r="38" spans="1:10" ht="14.1" customHeight="1">
      <c r="A38" s="351"/>
      <c r="B38" s="16"/>
      <c r="C38" s="16"/>
      <c r="D38" s="363"/>
      <c r="E38" s="182" t="str">
        <f>IFERROR(VLOOKUP(Dateneingabe_Emissionsquellen3347[[#This Row],[Emissionsquelle
(Dropdown)]],Emissionsfaktoren!$B:$G,2,FALSE),"")</f>
        <v/>
      </c>
      <c r="F38" s="16"/>
      <c r="G38" s="16"/>
      <c r="H38" s="16"/>
      <c r="I38" s="368" t="str">
        <f>IFERROR(VLOOKUP(Dateneingabe_Emissionsquellen3347[[#This Row],[Emissionsquelle
(Dropdown)]],Emissionsfaktoren!$B:$G,5,FALSE),"")</f>
        <v/>
      </c>
      <c r="J38" s="364" t="str">
        <f>IFERROR(Dateneingabe_Emissionsquellen3347[[#This Row],[Menge]]*Dateneingabe_Emissionsquellen3347[[#This Row],[Emissionsfaktor '[in t CO2e/Einheit']]]*VLOOKUP(Dateneingabe_Emissionsquellen3347[[#This Row],[Datenqulität
(Dropdown)]], Datenqualität[], 2,FALSE),"")</f>
        <v/>
      </c>
    </row>
    <row r="39" spans="1:10" ht="14.1" customHeight="1">
      <c r="A39" s="351"/>
      <c r="B39" s="16"/>
      <c r="C39" s="16"/>
      <c r="D39" s="363"/>
      <c r="E39" s="182" t="str">
        <f>IFERROR(VLOOKUP(Dateneingabe_Emissionsquellen3347[[#This Row],[Emissionsquelle
(Dropdown)]],Emissionsfaktoren!$B:$G,2,FALSE),"")</f>
        <v/>
      </c>
      <c r="F39" s="16"/>
      <c r="G39" s="16"/>
      <c r="H39" s="16"/>
      <c r="I39" s="368" t="str">
        <f>IFERROR(VLOOKUP(Dateneingabe_Emissionsquellen3347[[#This Row],[Emissionsquelle
(Dropdown)]],Emissionsfaktoren!$B:$G,5,FALSE),"")</f>
        <v/>
      </c>
      <c r="J39" s="364" t="str">
        <f>IFERROR(Dateneingabe_Emissionsquellen3347[[#This Row],[Menge]]*Dateneingabe_Emissionsquellen3347[[#This Row],[Emissionsfaktor '[in t CO2e/Einheit']]]*VLOOKUP(Dateneingabe_Emissionsquellen3347[[#This Row],[Datenqulität
(Dropdown)]], Datenqualität[], 2,FALSE),"")</f>
        <v/>
      </c>
    </row>
    <row r="40" spans="1:10" ht="14.1" customHeight="1">
      <c r="A40" s="351"/>
      <c r="B40" s="16"/>
      <c r="C40" s="16"/>
      <c r="D40" s="363"/>
      <c r="E40" s="182" t="str">
        <f>IFERROR(VLOOKUP(Dateneingabe_Emissionsquellen3347[[#This Row],[Emissionsquelle
(Dropdown)]],Emissionsfaktoren!$B:$G,2,FALSE),"")</f>
        <v/>
      </c>
      <c r="F40" s="16"/>
      <c r="G40" s="16"/>
      <c r="H40" s="16"/>
      <c r="I40" s="368" t="str">
        <f>IFERROR(VLOOKUP(Dateneingabe_Emissionsquellen3347[[#This Row],[Emissionsquelle
(Dropdown)]],Emissionsfaktoren!$B:$G,5,FALSE),"")</f>
        <v/>
      </c>
      <c r="J40" s="364" t="str">
        <f>IFERROR(Dateneingabe_Emissionsquellen3347[[#This Row],[Menge]]*Dateneingabe_Emissionsquellen3347[[#This Row],[Emissionsfaktor '[in t CO2e/Einheit']]]*VLOOKUP(Dateneingabe_Emissionsquellen3347[[#This Row],[Datenqulität
(Dropdown)]], Datenqualität[], 2,FALSE),"")</f>
        <v/>
      </c>
    </row>
    <row r="41" spans="1:10" ht="14.1" customHeight="1">
      <c r="A41" s="351"/>
      <c r="B41" s="16"/>
      <c r="C41" s="16"/>
      <c r="D41" s="363"/>
      <c r="E41" s="182" t="str">
        <f>IFERROR(VLOOKUP(Dateneingabe_Emissionsquellen3347[[#This Row],[Emissionsquelle
(Dropdown)]],Emissionsfaktoren!$B:$G,2,FALSE),"")</f>
        <v/>
      </c>
      <c r="F41" s="16"/>
      <c r="G41" s="16"/>
      <c r="H41" s="16"/>
      <c r="I41" s="368" t="str">
        <f>IFERROR(VLOOKUP(Dateneingabe_Emissionsquellen3347[[#This Row],[Emissionsquelle
(Dropdown)]],Emissionsfaktoren!$B:$G,5,FALSE),"")</f>
        <v/>
      </c>
      <c r="J41" s="364" t="str">
        <f>IFERROR(Dateneingabe_Emissionsquellen3347[[#This Row],[Menge]]*Dateneingabe_Emissionsquellen3347[[#This Row],[Emissionsfaktor '[in t CO2e/Einheit']]]*VLOOKUP(Dateneingabe_Emissionsquellen3347[[#This Row],[Datenqulität
(Dropdown)]], Datenqualität[], 2,FALSE),"")</f>
        <v/>
      </c>
    </row>
    <row r="42" spans="1:10" ht="14.1" customHeight="1">
      <c r="A42" s="351"/>
      <c r="B42" s="16"/>
      <c r="C42" s="16"/>
      <c r="D42" s="363"/>
      <c r="E42" s="182" t="str">
        <f>IFERROR(VLOOKUP(Dateneingabe_Emissionsquellen3347[[#This Row],[Emissionsquelle
(Dropdown)]],Emissionsfaktoren!$B:$G,2,FALSE),"")</f>
        <v/>
      </c>
      <c r="F42" s="16"/>
      <c r="G42" s="16"/>
      <c r="H42" s="16"/>
      <c r="I42" s="368" t="str">
        <f>IFERROR(VLOOKUP(Dateneingabe_Emissionsquellen3347[[#This Row],[Emissionsquelle
(Dropdown)]],Emissionsfaktoren!$B:$G,5,FALSE),"")</f>
        <v/>
      </c>
      <c r="J42" s="364" t="str">
        <f>IFERROR(Dateneingabe_Emissionsquellen3347[[#This Row],[Menge]]*Dateneingabe_Emissionsquellen3347[[#This Row],[Emissionsfaktor '[in t CO2e/Einheit']]]*VLOOKUP(Dateneingabe_Emissionsquellen3347[[#This Row],[Datenqulität
(Dropdown)]], Datenqualität[], 2,FALSE),"")</f>
        <v/>
      </c>
    </row>
    <row r="43" spans="1:10" ht="14.1" customHeight="1">
      <c r="A43" s="351"/>
      <c r="B43" s="16"/>
      <c r="C43" s="16"/>
      <c r="D43" s="363"/>
      <c r="E43" s="182" t="str">
        <f>IFERROR(VLOOKUP(Dateneingabe_Emissionsquellen3347[[#This Row],[Emissionsquelle
(Dropdown)]],Emissionsfaktoren!$B:$G,2,FALSE),"")</f>
        <v/>
      </c>
      <c r="F43" s="16"/>
      <c r="G43" s="16"/>
      <c r="H43" s="16"/>
      <c r="I43" s="368" t="str">
        <f>IFERROR(VLOOKUP(Dateneingabe_Emissionsquellen3347[[#This Row],[Emissionsquelle
(Dropdown)]],Emissionsfaktoren!$B:$G,5,FALSE),"")</f>
        <v/>
      </c>
      <c r="J43" s="364" t="str">
        <f>IFERROR(Dateneingabe_Emissionsquellen3347[[#This Row],[Menge]]*Dateneingabe_Emissionsquellen3347[[#This Row],[Emissionsfaktor '[in t CO2e/Einheit']]]*VLOOKUP(Dateneingabe_Emissionsquellen3347[[#This Row],[Datenqulität
(Dropdown)]], Datenqualität[], 2,FALSE),"")</f>
        <v/>
      </c>
    </row>
    <row r="44" spans="1:10" ht="14.1" customHeight="1">
      <c r="A44" s="351"/>
      <c r="B44" s="16"/>
      <c r="C44" s="16"/>
      <c r="D44" s="363"/>
      <c r="E44" s="182" t="str">
        <f>IFERROR(VLOOKUP(Dateneingabe_Emissionsquellen3347[[#This Row],[Emissionsquelle
(Dropdown)]],Emissionsfaktoren!$B:$G,2,FALSE),"")</f>
        <v/>
      </c>
      <c r="F44" s="16"/>
      <c r="G44" s="16"/>
      <c r="H44" s="16"/>
      <c r="I44" s="368" t="str">
        <f>IFERROR(VLOOKUP(Dateneingabe_Emissionsquellen3347[[#This Row],[Emissionsquelle
(Dropdown)]],Emissionsfaktoren!$B:$G,5,FALSE),"")</f>
        <v/>
      </c>
      <c r="J44" s="364" t="str">
        <f>IFERROR(Dateneingabe_Emissionsquellen3347[[#This Row],[Menge]]*Dateneingabe_Emissionsquellen3347[[#This Row],[Emissionsfaktor '[in t CO2e/Einheit']]]*VLOOKUP(Dateneingabe_Emissionsquellen3347[[#This Row],[Datenqulität
(Dropdown)]], Datenqualität[], 2,FALSE),"")</f>
        <v/>
      </c>
    </row>
    <row r="45" spans="1:10" ht="14.1" customHeight="1">
      <c r="A45" s="351"/>
      <c r="B45" s="16"/>
      <c r="C45" s="16"/>
      <c r="D45" s="363"/>
      <c r="E45" s="182" t="str">
        <f>IFERROR(VLOOKUP(Dateneingabe_Emissionsquellen3347[[#This Row],[Emissionsquelle
(Dropdown)]],Emissionsfaktoren!$B:$G,2,FALSE),"")</f>
        <v/>
      </c>
      <c r="F45" s="16"/>
      <c r="G45" s="16"/>
      <c r="H45" s="16"/>
      <c r="I45" s="368" t="str">
        <f>IFERROR(VLOOKUP(Dateneingabe_Emissionsquellen3347[[#This Row],[Emissionsquelle
(Dropdown)]],Emissionsfaktoren!$B:$G,5,FALSE),"")</f>
        <v/>
      </c>
      <c r="J45" s="364" t="str">
        <f>IFERROR(Dateneingabe_Emissionsquellen3347[[#This Row],[Menge]]*Dateneingabe_Emissionsquellen3347[[#This Row],[Emissionsfaktor '[in t CO2e/Einheit']]]*VLOOKUP(Dateneingabe_Emissionsquellen3347[[#This Row],[Datenqulität
(Dropdown)]], Datenqualität[], 2,FALSE),"")</f>
        <v/>
      </c>
    </row>
    <row r="46" spans="1:10" ht="14.1" customHeight="1">
      <c r="A46" s="351"/>
      <c r="B46" s="16"/>
      <c r="C46" s="16"/>
      <c r="D46" s="363"/>
      <c r="E46" s="182" t="str">
        <f>IFERROR(VLOOKUP(Dateneingabe_Emissionsquellen3347[[#This Row],[Emissionsquelle
(Dropdown)]],Emissionsfaktoren!$B:$G,2,FALSE),"")</f>
        <v/>
      </c>
      <c r="F46" s="16"/>
      <c r="G46" s="16"/>
      <c r="H46" s="16"/>
      <c r="I46" s="368" t="str">
        <f>IFERROR(VLOOKUP(Dateneingabe_Emissionsquellen3347[[#This Row],[Emissionsquelle
(Dropdown)]],Emissionsfaktoren!$B:$G,5,FALSE),"")</f>
        <v/>
      </c>
      <c r="J46" s="364" t="str">
        <f>IFERROR(Dateneingabe_Emissionsquellen3347[[#This Row],[Menge]]*Dateneingabe_Emissionsquellen3347[[#This Row],[Emissionsfaktor '[in t CO2e/Einheit']]]*VLOOKUP(Dateneingabe_Emissionsquellen3347[[#This Row],[Datenqulität
(Dropdown)]], Datenqualität[], 2,FALSE),"")</f>
        <v/>
      </c>
    </row>
    <row r="47" spans="1:10" ht="14.1" customHeight="1">
      <c r="A47" s="351"/>
      <c r="B47" s="16"/>
      <c r="C47" s="16"/>
      <c r="D47" s="363"/>
      <c r="E47" s="182" t="str">
        <f>IFERROR(VLOOKUP(Dateneingabe_Emissionsquellen3347[[#This Row],[Emissionsquelle
(Dropdown)]],Emissionsfaktoren!$B:$G,2,FALSE),"")</f>
        <v/>
      </c>
      <c r="F47" s="16"/>
      <c r="G47" s="16"/>
      <c r="H47" s="16"/>
      <c r="I47" s="368" t="str">
        <f>IFERROR(VLOOKUP(Dateneingabe_Emissionsquellen3347[[#This Row],[Emissionsquelle
(Dropdown)]],Emissionsfaktoren!$B:$G,5,FALSE),"")</f>
        <v/>
      </c>
      <c r="J47" s="364" t="str">
        <f>IFERROR(Dateneingabe_Emissionsquellen3347[[#This Row],[Menge]]*Dateneingabe_Emissionsquellen3347[[#This Row],[Emissionsfaktor '[in t CO2e/Einheit']]]*VLOOKUP(Dateneingabe_Emissionsquellen3347[[#This Row],[Datenqulität
(Dropdown)]], Datenqualität[], 2,FALSE),"")</f>
        <v/>
      </c>
    </row>
    <row r="48" spans="1:10" ht="14.1" customHeight="1">
      <c r="A48" s="351"/>
      <c r="B48" s="16"/>
      <c r="C48" s="16"/>
      <c r="D48" s="363"/>
      <c r="E48" s="182" t="str">
        <f>IFERROR(VLOOKUP(Dateneingabe_Emissionsquellen3347[[#This Row],[Emissionsquelle
(Dropdown)]],Emissionsfaktoren!$B:$G,2,FALSE),"")</f>
        <v/>
      </c>
      <c r="F48" s="16"/>
      <c r="G48" s="16"/>
      <c r="H48" s="16"/>
      <c r="I48" s="368" t="str">
        <f>IFERROR(VLOOKUP(Dateneingabe_Emissionsquellen3347[[#This Row],[Emissionsquelle
(Dropdown)]],Emissionsfaktoren!$B:$G,5,FALSE),"")</f>
        <v/>
      </c>
      <c r="J48" s="364" t="str">
        <f>IFERROR(Dateneingabe_Emissionsquellen3347[[#This Row],[Menge]]*Dateneingabe_Emissionsquellen3347[[#This Row],[Emissionsfaktor '[in t CO2e/Einheit']]]*VLOOKUP(Dateneingabe_Emissionsquellen3347[[#This Row],[Datenqulität
(Dropdown)]], Datenqualität[], 2,FALSE),"")</f>
        <v/>
      </c>
    </row>
    <row r="49" spans="1:10" ht="14.1" customHeight="1">
      <c r="A49" s="351"/>
      <c r="B49" s="16"/>
      <c r="C49" s="16"/>
      <c r="D49" s="363"/>
      <c r="E49" s="182" t="str">
        <f>IFERROR(VLOOKUP(Dateneingabe_Emissionsquellen3347[[#This Row],[Emissionsquelle
(Dropdown)]],Emissionsfaktoren!$B:$G,2,FALSE),"")</f>
        <v/>
      </c>
      <c r="F49" s="16"/>
      <c r="G49" s="16"/>
      <c r="H49" s="16"/>
      <c r="I49" s="368" t="str">
        <f>IFERROR(VLOOKUP(Dateneingabe_Emissionsquellen3347[[#This Row],[Emissionsquelle
(Dropdown)]],Emissionsfaktoren!$B:$G,5,FALSE),"")</f>
        <v/>
      </c>
      <c r="J49" s="364" t="str">
        <f>IFERROR(Dateneingabe_Emissionsquellen3347[[#This Row],[Menge]]*Dateneingabe_Emissionsquellen3347[[#This Row],[Emissionsfaktor '[in t CO2e/Einheit']]]*VLOOKUP(Dateneingabe_Emissionsquellen3347[[#This Row],[Datenqulität
(Dropdown)]], Datenqualität[], 2,FALSE),"")</f>
        <v/>
      </c>
    </row>
    <row r="50" spans="1:10" ht="14.1" customHeight="1">
      <c r="A50" s="351"/>
      <c r="B50" s="16"/>
      <c r="C50" s="16"/>
      <c r="D50" s="363"/>
      <c r="E50" s="182" t="str">
        <f>IFERROR(VLOOKUP(Dateneingabe_Emissionsquellen3347[[#This Row],[Emissionsquelle
(Dropdown)]],Emissionsfaktoren!$B:$G,2,FALSE),"")</f>
        <v/>
      </c>
      <c r="F50" s="16"/>
      <c r="G50" s="16"/>
      <c r="H50" s="16"/>
      <c r="I50" s="368" t="str">
        <f>IFERROR(VLOOKUP(Dateneingabe_Emissionsquellen3347[[#This Row],[Emissionsquelle
(Dropdown)]],Emissionsfaktoren!$B:$G,5,FALSE),"")</f>
        <v/>
      </c>
      <c r="J50" s="364" t="str">
        <f>IFERROR(Dateneingabe_Emissionsquellen3347[[#This Row],[Menge]]*Dateneingabe_Emissionsquellen3347[[#This Row],[Emissionsfaktor '[in t CO2e/Einheit']]]*VLOOKUP(Dateneingabe_Emissionsquellen3347[[#This Row],[Datenqulität
(Dropdown)]], Datenqualität[], 2,FALSE),"")</f>
        <v/>
      </c>
    </row>
    <row r="51" spans="1:10" ht="14.1" customHeight="1">
      <c r="A51" s="351"/>
      <c r="B51" s="16"/>
      <c r="C51" s="16"/>
      <c r="D51" s="363"/>
      <c r="E51" s="182" t="str">
        <f>IFERROR(VLOOKUP(Dateneingabe_Emissionsquellen3347[[#This Row],[Emissionsquelle
(Dropdown)]],Emissionsfaktoren!$B:$G,2,FALSE),"")</f>
        <v/>
      </c>
      <c r="F51" s="16"/>
      <c r="G51" s="16"/>
      <c r="H51" s="16"/>
      <c r="I51" s="368" t="str">
        <f>IFERROR(VLOOKUP(Dateneingabe_Emissionsquellen3347[[#This Row],[Emissionsquelle
(Dropdown)]],Emissionsfaktoren!$B:$G,5,FALSE),"")</f>
        <v/>
      </c>
      <c r="J51" s="364" t="str">
        <f>IFERROR(Dateneingabe_Emissionsquellen3347[[#This Row],[Menge]]*Dateneingabe_Emissionsquellen3347[[#This Row],[Emissionsfaktor '[in t CO2e/Einheit']]]*VLOOKUP(Dateneingabe_Emissionsquellen3347[[#This Row],[Datenqulität
(Dropdown)]], Datenqualität[], 2,FALSE),"")</f>
        <v/>
      </c>
    </row>
    <row r="52" spans="1:10" ht="14.1" customHeight="1">
      <c r="A52" s="351"/>
      <c r="B52" s="16"/>
      <c r="C52" s="16"/>
      <c r="D52" s="363"/>
      <c r="E52" s="182" t="str">
        <f>IFERROR(VLOOKUP(Dateneingabe_Emissionsquellen3347[[#This Row],[Emissionsquelle
(Dropdown)]],Emissionsfaktoren!$B:$G,2,FALSE),"")</f>
        <v/>
      </c>
      <c r="F52" s="16"/>
      <c r="G52" s="16"/>
      <c r="H52" s="16"/>
      <c r="I52" s="368" t="str">
        <f>IFERROR(VLOOKUP(Dateneingabe_Emissionsquellen3347[[#This Row],[Emissionsquelle
(Dropdown)]],Emissionsfaktoren!$B:$G,5,FALSE),"")</f>
        <v/>
      </c>
      <c r="J52" s="364" t="str">
        <f>IFERROR(Dateneingabe_Emissionsquellen3347[[#This Row],[Menge]]*Dateneingabe_Emissionsquellen3347[[#This Row],[Emissionsfaktor '[in t CO2e/Einheit']]]*VLOOKUP(Dateneingabe_Emissionsquellen3347[[#This Row],[Datenqulität
(Dropdown)]], Datenqualität[], 2,FALSE),"")</f>
        <v/>
      </c>
    </row>
    <row r="53" spans="1:10" ht="14.1" customHeight="1">
      <c r="A53" s="351"/>
      <c r="B53" s="16"/>
      <c r="C53" s="16"/>
      <c r="D53" s="363"/>
      <c r="E53" s="182" t="str">
        <f>IFERROR(VLOOKUP(Dateneingabe_Emissionsquellen3347[[#This Row],[Emissionsquelle
(Dropdown)]],Emissionsfaktoren!$B:$G,2,FALSE),"")</f>
        <v/>
      </c>
      <c r="F53" s="16"/>
      <c r="G53" s="16"/>
      <c r="H53" s="16"/>
      <c r="I53" s="368" t="str">
        <f>IFERROR(VLOOKUP(Dateneingabe_Emissionsquellen3347[[#This Row],[Emissionsquelle
(Dropdown)]],Emissionsfaktoren!$B:$G,5,FALSE),"")</f>
        <v/>
      </c>
      <c r="J53" s="364" t="str">
        <f>IFERROR(Dateneingabe_Emissionsquellen3347[[#This Row],[Menge]]*Dateneingabe_Emissionsquellen3347[[#This Row],[Emissionsfaktor '[in t CO2e/Einheit']]]*VLOOKUP(Dateneingabe_Emissionsquellen3347[[#This Row],[Datenqulität
(Dropdown)]], Datenqualität[], 2,FALSE),"")</f>
        <v/>
      </c>
    </row>
    <row r="54" spans="1:10" ht="14.1" customHeight="1">
      <c r="A54" s="351"/>
      <c r="B54" s="16"/>
      <c r="C54" s="16"/>
      <c r="D54" s="363"/>
      <c r="E54" s="182" t="str">
        <f>IFERROR(VLOOKUP(Dateneingabe_Emissionsquellen3347[[#This Row],[Emissionsquelle
(Dropdown)]],Emissionsfaktoren!$B:$G,2,FALSE),"")</f>
        <v/>
      </c>
      <c r="F54" s="16"/>
      <c r="G54" s="16"/>
      <c r="H54" s="16"/>
      <c r="I54" s="368" t="str">
        <f>IFERROR(VLOOKUP(Dateneingabe_Emissionsquellen3347[[#This Row],[Emissionsquelle
(Dropdown)]],Emissionsfaktoren!$B:$G,5,FALSE),"")</f>
        <v/>
      </c>
      <c r="J54" s="364" t="str">
        <f>IFERROR(Dateneingabe_Emissionsquellen3347[[#This Row],[Menge]]*Dateneingabe_Emissionsquellen3347[[#This Row],[Emissionsfaktor '[in t CO2e/Einheit']]]*VLOOKUP(Dateneingabe_Emissionsquellen3347[[#This Row],[Datenqulität
(Dropdown)]], Datenqualität[], 2,FALSE),"")</f>
        <v/>
      </c>
    </row>
    <row r="55" spans="1:10" ht="14.1" customHeight="1">
      <c r="A55" s="351"/>
      <c r="B55" s="16"/>
      <c r="C55" s="16"/>
      <c r="D55" s="363"/>
      <c r="E55" s="182" t="str">
        <f>IFERROR(VLOOKUP(Dateneingabe_Emissionsquellen3347[[#This Row],[Emissionsquelle
(Dropdown)]],Emissionsfaktoren!$B:$G,2,FALSE),"")</f>
        <v/>
      </c>
      <c r="F55" s="16"/>
      <c r="G55" s="16"/>
      <c r="H55" s="16"/>
      <c r="I55" s="368" t="str">
        <f>IFERROR(VLOOKUP(Dateneingabe_Emissionsquellen3347[[#This Row],[Emissionsquelle
(Dropdown)]],Emissionsfaktoren!$B:$G,5,FALSE),"")</f>
        <v/>
      </c>
      <c r="J55" s="364" t="str">
        <f>IFERROR(Dateneingabe_Emissionsquellen3347[[#This Row],[Menge]]*Dateneingabe_Emissionsquellen3347[[#This Row],[Emissionsfaktor '[in t CO2e/Einheit']]]*VLOOKUP(Dateneingabe_Emissionsquellen3347[[#This Row],[Datenqulität
(Dropdown)]], Datenqualität[], 2,FALSE),"")</f>
        <v/>
      </c>
    </row>
    <row r="56" spans="1:10" ht="14.1" customHeight="1">
      <c r="A56" s="351"/>
      <c r="B56" s="16"/>
      <c r="C56" s="16"/>
      <c r="D56" s="363"/>
      <c r="E56" s="182" t="str">
        <f>IFERROR(VLOOKUP(Dateneingabe_Emissionsquellen3347[[#This Row],[Emissionsquelle
(Dropdown)]],Emissionsfaktoren!$B:$G,2,FALSE),"")</f>
        <v/>
      </c>
      <c r="F56" s="16"/>
      <c r="G56" s="16"/>
      <c r="H56" s="16"/>
      <c r="I56" s="368" t="str">
        <f>IFERROR(VLOOKUP(Dateneingabe_Emissionsquellen3347[[#This Row],[Emissionsquelle
(Dropdown)]],Emissionsfaktoren!$B:$G,5,FALSE),"")</f>
        <v/>
      </c>
      <c r="J56" s="364" t="str">
        <f>IFERROR(Dateneingabe_Emissionsquellen3347[[#This Row],[Menge]]*Dateneingabe_Emissionsquellen3347[[#This Row],[Emissionsfaktor '[in t CO2e/Einheit']]]*VLOOKUP(Dateneingabe_Emissionsquellen3347[[#This Row],[Datenqulität
(Dropdown)]], Datenqualität[], 2,FALSE),"")</f>
        <v/>
      </c>
    </row>
    <row r="57" spans="1:10" ht="14.1" customHeight="1">
      <c r="A57" s="351"/>
      <c r="B57" s="16"/>
      <c r="C57" s="16"/>
      <c r="D57" s="363"/>
      <c r="E57" s="182" t="str">
        <f>IFERROR(VLOOKUP(Dateneingabe_Emissionsquellen3347[[#This Row],[Emissionsquelle
(Dropdown)]],Emissionsfaktoren!$B:$G,2,FALSE),"")</f>
        <v/>
      </c>
      <c r="F57" s="16"/>
      <c r="G57" s="16"/>
      <c r="H57" s="16"/>
      <c r="I57" s="368" t="str">
        <f>IFERROR(VLOOKUP(Dateneingabe_Emissionsquellen3347[[#This Row],[Emissionsquelle
(Dropdown)]],Emissionsfaktoren!$B:$G,5,FALSE),"")</f>
        <v/>
      </c>
      <c r="J57" s="364" t="str">
        <f>IFERROR(Dateneingabe_Emissionsquellen3347[[#This Row],[Menge]]*Dateneingabe_Emissionsquellen3347[[#This Row],[Emissionsfaktor '[in t CO2e/Einheit']]]*VLOOKUP(Dateneingabe_Emissionsquellen3347[[#This Row],[Datenqulität
(Dropdown)]], Datenqualität[], 2,FALSE),"")</f>
        <v/>
      </c>
    </row>
    <row r="58" spans="1:10" ht="14.1" customHeight="1">
      <c r="A58" s="351"/>
      <c r="B58" s="16"/>
      <c r="C58" s="16"/>
      <c r="D58" s="363"/>
      <c r="E58" s="182" t="str">
        <f>IFERROR(VLOOKUP(Dateneingabe_Emissionsquellen3347[[#This Row],[Emissionsquelle
(Dropdown)]],Emissionsfaktoren!$B:$G,2,FALSE),"")</f>
        <v/>
      </c>
      <c r="F58" s="16"/>
      <c r="G58" s="16"/>
      <c r="H58" s="16"/>
      <c r="I58" s="368" t="str">
        <f>IFERROR(VLOOKUP(Dateneingabe_Emissionsquellen3347[[#This Row],[Emissionsquelle
(Dropdown)]],Emissionsfaktoren!$B:$G,5,FALSE),"")</f>
        <v/>
      </c>
      <c r="J58" s="364" t="str">
        <f>IFERROR(Dateneingabe_Emissionsquellen3347[[#This Row],[Menge]]*Dateneingabe_Emissionsquellen3347[[#This Row],[Emissionsfaktor '[in t CO2e/Einheit']]]*VLOOKUP(Dateneingabe_Emissionsquellen3347[[#This Row],[Datenqulität
(Dropdown)]], Datenqualität[], 2,FALSE),"")</f>
        <v/>
      </c>
    </row>
    <row r="59" spans="1:10" ht="14.1" customHeight="1">
      <c r="A59" s="351"/>
      <c r="B59" s="16"/>
      <c r="C59" s="16"/>
      <c r="D59" s="363"/>
      <c r="E59" s="182" t="str">
        <f>IFERROR(VLOOKUP(Dateneingabe_Emissionsquellen3347[[#This Row],[Emissionsquelle
(Dropdown)]],Emissionsfaktoren!$B:$G,2,FALSE),"")</f>
        <v/>
      </c>
      <c r="F59" s="16"/>
      <c r="G59" s="16"/>
      <c r="H59" s="16"/>
      <c r="I59" s="368" t="str">
        <f>IFERROR(VLOOKUP(Dateneingabe_Emissionsquellen3347[[#This Row],[Emissionsquelle
(Dropdown)]],Emissionsfaktoren!$B:$G,5,FALSE),"")</f>
        <v/>
      </c>
      <c r="J59" s="364" t="str">
        <f>IFERROR(Dateneingabe_Emissionsquellen3347[[#This Row],[Menge]]*Dateneingabe_Emissionsquellen3347[[#This Row],[Emissionsfaktor '[in t CO2e/Einheit']]]*VLOOKUP(Dateneingabe_Emissionsquellen3347[[#This Row],[Datenqulität
(Dropdown)]], Datenqualität[], 2,FALSE),"")</f>
        <v/>
      </c>
    </row>
    <row r="60" spans="1:10" ht="14.1" customHeight="1">
      <c r="A60" s="351"/>
      <c r="B60" s="16"/>
      <c r="C60" s="16"/>
      <c r="D60" s="363"/>
      <c r="E60" s="182" t="str">
        <f>IFERROR(VLOOKUP(Dateneingabe_Emissionsquellen3347[[#This Row],[Emissionsquelle
(Dropdown)]],Emissionsfaktoren!$B:$G,2,FALSE),"")</f>
        <v/>
      </c>
      <c r="F60" s="16"/>
      <c r="G60" s="16"/>
      <c r="H60" s="16"/>
      <c r="I60" s="368" t="str">
        <f>IFERROR(VLOOKUP(Dateneingabe_Emissionsquellen3347[[#This Row],[Emissionsquelle
(Dropdown)]],Emissionsfaktoren!$B:$G,5,FALSE),"")</f>
        <v/>
      </c>
      <c r="J60" s="364" t="str">
        <f>IFERROR(Dateneingabe_Emissionsquellen3347[[#This Row],[Menge]]*Dateneingabe_Emissionsquellen3347[[#This Row],[Emissionsfaktor '[in t CO2e/Einheit']]]*VLOOKUP(Dateneingabe_Emissionsquellen3347[[#This Row],[Datenqulität
(Dropdown)]], Datenqualität[], 2,FALSE),"")</f>
        <v/>
      </c>
    </row>
    <row r="61" spans="1:10" ht="14.1" customHeight="1">
      <c r="A61" s="351"/>
      <c r="B61" s="16"/>
      <c r="C61" s="16"/>
      <c r="D61" s="363"/>
      <c r="E61" s="182" t="str">
        <f>IFERROR(VLOOKUP(Dateneingabe_Emissionsquellen3347[[#This Row],[Emissionsquelle
(Dropdown)]],Emissionsfaktoren!$B:$G,2,FALSE),"")</f>
        <v/>
      </c>
      <c r="F61" s="16"/>
      <c r="G61" s="16"/>
      <c r="H61" s="16"/>
      <c r="I61" s="368" t="str">
        <f>IFERROR(VLOOKUP(Dateneingabe_Emissionsquellen3347[[#This Row],[Emissionsquelle
(Dropdown)]],Emissionsfaktoren!$B:$G,5,FALSE),"")</f>
        <v/>
      </c>
      <c r="J61" s="364" t="str">
        <f>IFERROR(Dateneingabe_Emissionsquellen3347[[#This Row],[Menge]]*Dateneingabe_Emissionsquellen3347[[#This Row],[Emissionsfaktor '[in t CO2e/Einheit']]]*VLOOKUP(Dateneingabe_Emissionsquellen3347[[#This Row],[Datenqulität
(Dropdown)]], Datenqualität[], 2,FALSE),"")</f>
        <v/>
      </c>
    </row>
    <row r="62" spans="1:10" ht="14.1" customHeight="1">
      <c r="A62" s="351"/>
      <c r="B62" s="16"/>
      <c r="C62" s="16"/>
      <c r="D62" s="363"/>
      <c r="E62" s="182" t="str">
        <f>IFERROR(VLOOKUP(Dateneingabe_Emissionsquellen3347[[#This Row],[Emissionsquelle
(Dropdown)]],Emissionsfaktoren!$B:$G,2,FALSE),"")</f>
        <v/>
      </c>
      <c r="F62" s="16"/>
      <c r="G62" s="16"/>
      <c r="H62" s="16"/>
      <c r="I62" s="368" t="str">
        <f>IFERROR(VLOOKUP(Dateneingabe_Emissionsquellen3347[[#This Row],[Emissionsquelle
(Dropdown)]],Emissionsfaktoren!$B:$G,5,FALSE),"")</f>
        <v/>
      </c>
      <c r="J62" s="364" t="str">
        <f>IFERROR(Dateneingabe_Emissionsquellen3347[[#This Row],[Menge]]*Dateneingabe_Emissionsquellen3347[[#This Row],[Emissionsfaktor '[in t CO2e/Einheit']]]*VLOOKUP(Dateneingabe_Emissionsquellen3347[[#This Row],[Datenqulität
(Dropdown)]], Datenqualität[], 2,FALSE),"")</f>
        <v/>
      </c>
    </row>
    <row r="63" spans="1:10" ht="14.1" customHeight="1">
      <c r="A63" s="351"/>
      <c r="B63" s="16"/>
      <c r="C63" s="16"/>
      <c r="D63" s="363"/>
      <c r="E63" s="182" t="str">
        <f>IFERROR(VLOOKUP(Dateneingabe_Emissionsquellen3347[[#This Row],[Emissionsquelle
(Dropdown)]],Emissionsfaktoren!$B:$G,2,FALSE),"")</f>
        <v/>
      </c>
      <c r="F63" s="16"/>
      <c r="G63" s="16"/>
      <c r="H63" s="16"/>
      <c r="I63" s="368" t="str">
        <f>IFERROR(VLOOKUP(Dateneingabe_Emissionsquellen3347[[#This Row],[Emissionsquelle
(Dropdown)]],Emissionsfaktoren!$B:$G,5,FALSE),"")</f>
        <v/>
      </c>
      <c r="J63" s="364" t="str">
        <f>IFERROR(Dateneingabe_Emissionsquellen3347[[#This Row],[Menge]]*Dateneingabe_Emissionsquellen3347[[#This Row],[Emissionsfaktor '[in t CO2e/Einheit']]]*VLOOKUP(Dateneingabe_Emissionsquellen3347[[#This Row],[Datenqulität
(Dropdown)]], Datenqualität[], 2,FALSE),"")</f>
        <v/>
      </c>
    </row>
    <row r="64" spans="1:10" ht="14.1" customHeight="1">
      <c r="A64" s="351"/>
      <c r="B64" s="16"/>
      <c r="C64" s="16"/>
      <c r="D64" s="363"/>
      <c r="E64" s="182" t="str">
        <f>IFERROR(VLOOKUP(Dateneingabe_Emissionsquellen3347[[#This Row],[Emissionsquelle
(Dropdown)]],Emissionsfaktoren!$B:$G,2,FALSE),"")</f>
        <v/>
      </c>
      <c r="F64" s="16"/>
      <c r="G64" s="16"/>
      <c r="H64" s="16"/>
      <c r="I64" s="368" t="str">
        <f>IFERROR(VLOOKUP(Dateneingabe_Emissionsquellen3347[[#This Row],[Emissionsquelle
(Dropdown)]],Emissionsfaktoren!$B:$G,5,FALSE),"")</f>
        <v/>
      </c>
      <c r="J64" s="364" t="str">
        <f>IFERROR(Dateneingabe_Emissionsquellen3347[[#This Row],[Menge]]*Dateneingabe_Emissionsquellen3347[[#This Row],[Emissionsfaktor '[in t CO2e/Einheit']]]*VLOOKUP(Dateneingabe_Emissionsquellen3347[[#This Row],[Datenqulität
(Dropdown)]], Datenqualität[], 2,FALSE),"")</f>
        <v/>
      </c>
    </row>
    <row r="65" spans="1:10" ht="14.1" customHeight="1">
      <c r="A65" s="351"/>
      <c r="B65" s="16"/>
      <c r="C65" s="16"/>
      <c r="D65" s="363"/>
      <c r="E65" s="182" t="str">
        <f>IFERROR(VLOOKUP(Dateneingabe_Emissionsquellen3347[[#This Row],[Emissionsquelle
(Dropdown)]],Emissionsfaktoren!$B:$G,2,FALSE),"")</f>
        <v/>
      </c>
      <c r="F65" s="16"/>
      <c r="G65" s="16"/>
      <c r="H65" s="16"/>
      <c r="I65" s="368" t="str">
        <f>IFERROR(VLOOKUP(Dateneingabe_Emissionsquellen3347[[#This Row],[Emissionsquelle
(Dropdown)]],Emissionsfaktoren!$B:$G,5,FALSE),"")</f>
        <v/>
      </c>
      <c r="J65" s="364" t="str">
        <f>IFERROR(Dateneingabe_Emissionsquellen3347[[#This Row],[Menge]]*Dateneingabe_Emissionsquellen3347[[#This Row],[Emissionsfaktor '[in t CO2e/Einheit']]]*VLOOKUP(Dateneingabe_Emissionsquellen3347[[#This Row],[Datenqulität
(Dropdown)]], Datenqualität[], 2,FALSE),"")</f>
        <v/>
      </c>
    </row>
    <row r="66" spans="1:10" ht="14.1" customHeight="1">
      <c r="A66" s="351"/>
      <c r="B66" s="16"/>
      <c r="C66" s="16"/>
      <c r="D66" s="363"/>
      <c r="E66" s="182" t="str">
        <f>IFERROR(VLOOKUP(Dateneingabe_Emissionsquellen3347[[#This Row],[Emissionsquelle
(Dropdown)]],Emissionsfaktoren!$B:$G,2,FALSE),"")</f>
        <v/>
      </c>
      <c r="F66" s="16"/>
      <c r="G66" s="16"/>
      <c r="H66" s="16"/>
      <c r="I66" s="368" t="str">
        <f>IFERROR(VLOOKUP(Dateneingabe_Emissionsquellen3347[[#This Row],[Emissionsquelle
(Dropdown)]],Emissionsfaktoren!$B:$G,5,FALSE),"")</f>
        <v/>
      </c>
      <c r="J66" s="364" t="str">
        <f>IFERROR(Dateneingabe_Emissionsquellen3347[[#This Row],[Menge]]*Dateneingabe_Emissionsquellen3347[[#This Row],[Emissionsfaktor '[in t CO2e/Einheit']]]*VLOOKUP(Dateneingabe_Emissionsquellen3347[[#This Row],[Datenqulität
(Dropdown)]], Datenqualität[], 2,FALSE),"")</f>
        <v/>
      </c>
    </row>
    <row r="67" spans="1:10" ht="14.1" customHeight="1">
      <c r="A67" s="351"/>
      <c r="B67" s="16"/>
      <c r="C67" s="16"/>
      <c r="D67" s="363"/>
      <c r="E67" s="182" t="str">
        <f>IFERROR(VLOOKUP(Dateneingabe_Emissionsquellen3347[[#This Row],[Emissionsquelle
(Dropdown)]],Emissionsfaktoren!$B:$G,2,FALSE),"")</f>
        <v/>
      </c>
      <c r="F67" s="16"/>
      <c r="G67" s="16"/>
      <c r="H67" s="16"/>
      <c r="I67" s="368" t="str">
        <f>IFERROR(VLOOKUP(Dateneingabe_Emissionsquellen3347[[#This Row],[Emissionsquelle
(Dropdown)]],Emissionsfaktoren!$B:$G,5,FALSE),"")</f>
        <v/>
      </c>
      <c r="J67" s="364" t="str">
        <f>IFERROR(Dateneingabe_Emissionsquellen3347[[#This Row],[Menge]]*Dateneingabe_Emissionsquellen3347[[#This Row],[Emissionsfaktor '[in t CO2e/Einheit']]]*VLOOKUP(Dateneingabe_Emissionsquellen3347[[#This Row],[Datenqulität
(Dropdown)]], Datenqualität[], 2,FALSE),"")</f>
        <v/>
      </c>
    </row>
    <row r="68" spans="1:10" ht="14.1" customHeight="1">
      <c r="A68" s="351"/>
      <c r="B68" s="16"/>
      <c r="C68" s="16"/>
      <c r="D68" s="363"/>
      <c r="E68" s="182" t="str">
        <f>IFERROR(VLOOKUP(Dateneingabe_Emissionsquellen3347[[#This Row],[Emissionsquelle
(Dropdown)]],Emissionsfaktoren!$B:$G,2,FALSE),"")</f>
        <v/>
      </c>
      <c r="F68" s="16"/>
      <c r="G68" s="16"/>
      <c r="H68" s="16"/>
      <c r="I68" s="368" t="str">
        <f>IFERROR(VLOOKUP(Dateneingabe_Emissionsquellen3347[[#This Row],[Emissionsquelle
(Dropdown)]],Emissionsfaktoren!$B:$G,5,FALSE),"")</f>
        <v/>
      </c>
      <c r="J68" s="364" t="str">
        <f>IFERROR(Dateneingabe_Emissionsquellen3347[[#This Row],[Menge]]*Dateneingabe_Emissionsquellen3347[[#This Row],[Emissionsfaktor '[in t CO2e/Einheit']]]*VLOOKUP(Dateneingabe_Emissionsquellen3347[[#This Row],[Datenqulität
(Dropdown)]], Datenqualität[], 2,FALSE),"")</f>
        <v/>
      </c>
    </row>
    <row r="69" spans="1:10" ht="14.1" customHeight="1">
      <c r="A69" s="351"/>
      <c r="B69" s="16"/>
      <c r="C69" s="16"/>
      <c r="D69" s="363"/>
      <c r="E69" s="182" t="str">
        <f>IFERROR(VLOOKUP(Dateneingabe_Emissionsquellen3347[[#This Row],[Emissionsquelle
(Dropdown)]],Emissionsfaktoren!$B:$G,2,FALSE),"")</f>
        <v/>
      </c>
      <c r="F69" s="16"/>
      <c r="G69" s="16"/>
      <c r="H69" s="16"/>
      <c r="I69" s="368" t="str">
        <f>IFERROR(VLOOKUP(Dateneingabe_Emissionsquellen3347[[#This Row],[Emissionsquelle
(Dropdown)]],Emissionsfaktoren!$B:$G,5,FALSE),"")</f>
        <v/>
      </c>
      <c r="J69" s="364" t="str">
        <f>IFERROR(Dateneingabe_Emissionsquellen3347[[#This Row],[Menge]]*Dateneingabe_Emissionsquellen3347[[#This Row],[Emissionsfaktor '[in t CO2e/Einheit']]]*VLOOKUP(Dateneingabe_Emissionsquellen3347[[#This Row],[Datenqulität
(Dropdown)]], Datenqualität[], 2,FALSE),"")</f>
        <v/>
      </c>
    </row>
    <row r="70" spans="1:10" ht="14.1" customHeight="1">
      <c r="A70" s="351"/>
      <c r="B70" s="16"/>
      <c r="C70" s="16"/>
      <c r="D70" s="363"/>
      <c r="E70" s="182" t="str">
        <f>IFERROR(VLOOKUP(Dateneingabe_Emissionsquellen3347[[#This Row],[Emissionsquelle
(Dropdown)]],Emissionsfaktoren!$B:$G,2,FALSE),"")</f>
        <v/>
      </c>
      <c r="F70" s="16"/>
      <c r="G70" s="16"/>
      <c r="H70" s="16"/>
      <c r="I70" s="368" t="str">
        <f>IFERROR(VLOOKUP(Dateneingabe_Emissionsquellen3347[[#This Row],[Emissionsquelle
(Dropdown)]],Emissionsfaktoren!$B:$G,5,FALSE),"")</f>
        <v/>
      </c>
      <c r="J70" s="364" t="str">
        <f>IFERROR(Dateneingabe_Emissionsquellen3347[[#This Row],[Menge]]*Dateneingabe_Emissionsquellen3347[[#This Row],[Emissionsfaktor '[in t CO2e/Einheit']]]*VLOOKUP(Dateneingabe_Emissionsquellen3347[[#This Row],[Datenqulität
(Dropdown)]], Datenqualität[], 2,FALSE),"")</f>
        <v/>
      </c>
    </row>
    <row r="71" spans="1:10" ht="14.1" customHeight="1">
      <c r="A71" s="351"/>
      <c r="B71" s="16"/>
      <c r="C71" s="16"/>
      <c r="D71" s="363"/>
      <c r="E71" s="182" t="str">
        <f>IFERROR(VLOOKUP(Dateneingabe_Emissionsquellen3347[[#This Row],[Emissionsquelle
(Dropdown)]],Emissionsfaktoren!$B:$G,2,FALSE),"")</f>
        <v/>
      </c>
      <c r="F71" s="16"/>
      <c r="G71" s="16"/>
      <c r="H71" s="16"/>
      <c r="I71" s="368" t="str">
        <f>IFERROR(VLOOKUP(Dateneingabe_Emissionsquellen3347[[#This Row],[Emissionsquelle
(Dropdown)]],Emissionsfaktoren!$B:$G,5,FALSE),"")</f>
        <v/>
      </c>
      <c r="J71" s="364" t="str">
        <f>IFERROR(Dateneingabe_Emissionsquellen3347[[#This Row],[Menge]]*Dateneingabe_Emissionsquellen3347[[#This Row],[Emissionsfaktor '[in t CO2e/Einheit']]]*VLOOKUP(Dateneingabe_Emissionsquellen3347[[#This Row],[Datenqulität
(Dropdown)]], Datenqualität[], 2,FALSE),"")</f>
        <v/>
      </c>
    </row>
    <row r="72" spans="1:10" ht="14.1" customHeight="1">
      <c r="A72" s="351"/>
      <c r="B72" s="16"/>
      <c r="C72" s="16"/>
      <c r="D72" s="363"/>
      <c r="E72" s="182" t="str">
        <f>IFERROR(VLOOKUP(Dateneingabe_Emissionsquellen3347[[#This Row],[Emissionsquelle
(Dropdown)]],Emissionsfaktoren!$B:$G,2,FALSE),"")</f>
        <v/>
      </c>
      <c r="F72" s="16"/>
      <c r="G72" s="16"/>
      <c r="H72" s="16"/>
      <c r="I72" s="368" t="str">
        <f>IFERROR(VLOOKUP(Dateneingabe_Emissionsquellen3347[[#This Row],[Emissionsquelle
(Dropdown)]],Emissionsfaktoren!$B:$G,5,FALSE),"")</f>
        <v/>
      </c>
      <c r="J72" s="364" t="str">
        <f>IFERROR(Dateneingabe_Emissionsquellen3347[[#This Row],[Menge]]*Dateneingabe_Emissionsquellen3347[[#This Row],[Emissionsfaktor '[in t CO2e/Einheit']]]*VLOOKUP(Dateneingabe_Emissionsquellen3347[[#This Row],[Datenqulität
(Dropdown)]], Datenqualität[], 2,FALSE),"")</f>
        <v/>
      </c>
    </row>
    <row r="73" spans="1:10" ht="14.1" customHeight="1">
      <c r="A73" s="351"/>
      <c r="B73" s="16"/>
      <c r="C73" s="16"/>
      <c r="D73" s="363"/>
      <c r="E73" s="182" t="str">
        <f>IFERROR(VLOOKUP(Dateneingabe_Emissionsquellen3347[[#This Row],[Emissionsquelle
(Dropdown)]],Emissionsfaktoren!$B:$G,2,FALSE),"")</f>
        <v/>
      </c>
      <c r="F73" s="16"/>
      <c r="G73" s="16"/>
      <c r="H73" s="16"/>
      <c r="I73" s="368" t="str">
        <f>IFERROR(VLOOKUP(Dateneingabe_Emissionsquellen3347[[#This Row],[Emissionsquelle
(Dropdown)]],Emissionsfaktoren!$B:$G,5,FALSE),"")</f>
        <v/>
      </c>
      <c r="J73" s="364" t="str">
        <f>IFERROR(Dateneingabe_Emissionsquellen3347[[#This Row],[Menge]]*Dateneingabe_Emissionsquellen3347[[#This Row],[Emissionsfaktor '[in t CO2e/Einheit']]]*VLOOKUP(Dateneingabe_Emissionsquellen3347[[#This Row],[Datenqulität
(Dropdown)]], Datenqualität[], 2,FALSE),"")</f>
        <v/>
      </c>
    </row>
    <row r="74" spans="1:10" ht="14.1" customHeight="1">
      <c r="A74" s="351"/>
      <c r="B74" s="16"/>
      <c r="C74" s="16"/>
      <c r="D74" s="363"/>
      <c r="E74" s="182" t="str">
        <f>IFERROR(VLOOKUP(Dateneingabe_Emissionsquellen3347[[#This Row],[Emissionsquelle
(Dropdown)]],Emissionsfaktoren!$B:$G,2,FALSE),"")</f>
        <v/>
      </c>
      <c r="F74" s="16"/>
      <c r="G74" s="16"/>
      <c r="H74" s="16"/>
      <c r="I74" s="368" t="str">
        <f>IFERROR(VLOOKUP(Dateneingabe_Emissionsquellen3347[[#This Row],[Emissionsquelle
(Dropdown)]],Emissionsfaktoren!$B:$G,5,FALSE),"")</f>
        <v/>
      </c>
      <c r="J74" s="364" t="str">
        <f>IFERROR(Dateneingabe_Emissionsquellen3347[[#This Row],[Menge]]*Dateneingabe_Emissionsquellen3347[[#This Row],[Emissionsfaktor '[in t CO2e/Einheit']]]*VLOOKUP(Dateneingabe_Emissionsquellen3347[[#This Row],[Datenqulität
(Dropdown)]], Datenqualität[], 2,FALSE),"")</f>
        <v/>
      </c>
    </row>
    <row r="75" spans="1:10" ht="14.1" customHeight="1">
      <c r="A75" s="351"/>
      <c r="B75" s="16"/>
      <c r="C75" s="16"/>
      <c r="D75" s="363"/>
      <c r="E75" s="182" t="str">
        <f>IFERROR(VLOOKUP(Dateneingabe_Emissionsquellen3347[[#This Row],[Emissionsquelle
(Dropdown)]],Emissionsfaktoren!$B:$G,2,FALSE),"")</f>
        <v/>
      </c>
      <c r="F75" s="16"/>
      <c r="G75" s="16"/>
      <c r="H75" s="16"/>
      <c r="I75" s="368" t="str">
        <f>IFERROR(VLOOKUP(Dateneingabe_Emissionsquellen3347[[#This Row],[Emissionsquelle
(Dropdown)]],Emissionsfaktoren!$B:$G,5,FALSE),"")</f>
        <v/>
      </c>
      <c r="J75" s="364" t="str">
        <f>IFERROR(Dateneingabe_Emissionsquellen3347[[#This Row],[Menge]]*Dateneingabe_Emissionsquellen3347[[#This Row],[Emissionsfaktor '[in t CO2e/Einheit']]]*VLOOKUP(Dateneingabe_Emissionsquellen3347[[#This Row],[Datenqulität
(Dropdown)]], Datenqualität[], 2,FALSE),"")</f>
        <v/>
      </c>
    </row>
    <row r="76" spans="1:10" ht="14.1" customHeight="1">
      <c r="A76" s="351"/>
      <c r="B76" s="16"/>
      <c r="C76" s="16"/>
      <c r="D76" s="363"/>
      <c r="E76" s="182" t="str">
        <f>IFERROR(VLOOKUP(Dateneingabe_Emissionsquellen3347[[#This Row],[Emissionsquelle
(Dropdown)]],Emissionsfaktoren!$B:$G,2,FALSE),"")</f>
        <v/>
      </c>
      <c r="F76" s="16"/>
      <c r="G76" s="16"/>
      <c r="H76" s="16"/>
      <c r="I76" s="368" t="str">
        <f>IFERROR(VLOOKUP(Dateneingabe_Emissionsquellen3347[[#This Row],[Emissionsquelle
(Dropdown)]],Emissionsfaktoren!$B:$G,5,FALSE),"")</f>
        <v/>
      </c>
      <c r="J76" s="364" t="str">
        <f>IFERROR(Dateneingabe_Emissionsquellen3347[[#This Row],[Menge]]*Dateneingabe_Emissionsquellen3347[[#This Row],[Emissionsfaktor '[in t CO2e/Einheit']]]*VLOOKUP(Dateneingabe_Emissionsquellen3347[[#This Row],[Datenqulität
(Dropdown)]], Datenqualität[], 2,FALSE),"")</f>
        <v/>
      </c>
    </row>
    <row r="77" spans="1:10" ht="14.1" customHeight="1">
      <c r="A77" s="351"/>
      <c r="B77" s="16"/>
      <c r="C77" s="16"/>
      <c r="D77" s="363"/>
      <c r="E77" s="182" t="str">
        <f>IFERROR(VLOOKUP(Dateneingabe_Emissionsquellen3347[[#This Row],[Emissionsquelle
(Dropdown)]],Emissionsfaktoren!$B:$G,2,FALSE),"")</f>
        <v/>
      </c>
      <c r="F77" s="16"/>
      <c r="G77" s="16"/>
      <c r="H77" s="16"/>
      <c r="I77" s="368" t="str">
        <f>IFERROR(VLOOKUP(Dateneingabe_Emissionsquellen3347[[#This Row],[Emissionsquelle
(Dropdown)]],Emissionsfaktoren!$B:$G,5,FALSE),"")</f>
        <v/>
      </c>
      <c r="J77" s="364" t="str">
        <f>IFERROR(Dateneingabe_Emissionsquellen3347[[#This Row],[Menge]]*Dateneingabe_Emissionsquellen3347[[#This Row],[Emissionsfaktor '[in t CO2e/Einheit']]]*VLOOKUP(Dateneingabe_Emissionsquellen3347[[#This Row],[Datenqulität
(Dropdown)]], Datenqualität[], 2,FALSE),"")</f>
        <v/>
      </c>
    </row>
    <row r="78" spans="1:10" ht="14.1" customHeight="1">
      <c r="A78" s="351"/>
      <c r="B78" s="16"/>
      <c r="C78" s="16"/>
      <c r="D78" s="363"/>
      <c r="E78" s="182" t="str">
        <f>IFERROR(VLOOKUP(Dateneingabe_Emissionsquellen3347[[#This Row],[Emissionsquelle
(Dropdown)]],Emissionsfaktoren!$B:$G,2,FALSE),"")</f>
        <v/>
      </c>
      <c r="F78" s="16"/>
      <c r="G78" s="16"/>
      <c r="H78" s="16"/>
      <c r="I78" s="368" t="str">
        <f>IFERROR(VLOOKUP(Dateneingabe_Emissionsquellen3347[[#This Row],[Emissionsquelle
(Dropdown)]],Emissionsfaktoren!$B:$G,5,FALSE),"")</f>
        <v/>
      </c>
      <c r="J78" s="364" t="str">
        <f>IFERROR(Dateneingabe_Emissionsquellen3347[[#This Row],[Menge]]*Dateneingabe_Emissionsquellen3347[[#This Row],[Emissionsfaktor '[in t CO2e/Einheit']]]*VLOOKUP(Dateneingabe_Emissionsquellen3347[[#This Row],[Datenqulität
(Dropdown)]], Datenqualität[], 2,FALSE),"")</f>
        <v/>
      </c>
    </row>
    <row r="79" spans="1:10" ht="14.1" customHeight="1">
      <c r="A79" s="351"/>
      <c r="B79" s="16"/>
      <c r="C79" s="16"/>
      <c r="D79" s="363"/>
      <c r="E79" s="182" t="str">
        <f>IFERROR(VLOOKUP(Dateneingabe_Emissionsquellen3347[[#This Row],[Emissionsquelle
(Dropdown)]],Emissionsfaktoren!$B:$G,2,FALSE),"")</f>
        <v/>
      </c>
      <c r="F79" s="16"/>
      <c r="G79" s="16"/>
      <c r="H79" s="16"/>
      <c r="I79" s="368" t="str">
        <f>IFERROR(VLOOKUP(Dateneingabe_Emissionsquellen3347[[#This Row],[Emissionsquelle
(Dropdown)]],Emissionsfaktoren!$B:$G,5,FALSE),"")</f>
        <v/>
      </c>
      <c r="J79" s="364" t="str">
        <f>IFERROR(Dateneingabe_Emissionsquellen3347[[#This Row],[Menge]]*Dateneingabe_Emissionsquellen3347[[#This Row],[Emissionsfaktor '[in t CO2e/Einheit']]]*VLOOKUP(Dateneingabe_Emissionsquellen3347[[#This Row],[Datenqulität
(Dropdown)]], Datenqualität[], 2,FALSE),"")</f>
        <v/>
      </c>
    </row>
    <row r="80" spans="1:10" ht="14.1" customHeight="1">
      <c r="A80" s="351"/>
      <c r="B80" s="16"/>
      <c r="C80" s="16"/>
      <c r="D80" s="363"/>
      <c r="E80" s="182" t="str">
        <f>IFERROR(VLOOKUP(Dateneingabe_Emissionsquellen3347[[#This Row],[Emissionsquelle
(Dropdown)]],Emissionsfaktoren!$B:$G,2,FALSE),"")</f>
        <v/>
      </c>
      <c r="F80" s="16"/>
      <c r="G80" s="16"/>
      <c r="H80" s="16"/>
      <c r="I80" s="368" t="str">
        <f>IFERROR(VLOOKUP(Dateneingabe_Emissionsquellen3347[[#This Row],[Emissionsquelle
(Dropdown)]],Emissionsfaktoren!$B:$G,5,FALSE),"")</f>
        <v/>
      </c>
      <c r="J80" s="364" t="str">
        <f>IFERROR(Dateneingabe_Emissionsquellen3347[[#This Row],[Menge]]*Dateneingabe_Emissionsquellen3347[[#This Row],[Emissionsfaktor '[in t CO2e/Einheit']]]*VLOOKUP(Dateneingabe_Emissionsquellen3347[[#This Row],[Datenqulität
(Dropdown)]], Datenqualität[], 2,FALSE),"")</f>
        <v/>
      </c>
    </row>
    <row r="81" spans="1:10" ht="14.1" customHeight="1">
      <c r="A81" s="351"/>
      <c r="B81" s="16"/>
      <c r="C81" s="16"/>
      <c r="D81" s="363"/>
      <c r="E81" s="182" t="str">
        <f>IFERROR(VLOOKUP(Dateneingabe_Emissionsquellen3347[[#This Row],[Emissionsquelle
(Dropdown)]],Emissionsfaktoren!$B:$G,2,FALSE),"")</f>
        <v/>
      </c>
      <c r="F81" s="16"/>
      <c r="G81" s="16"/>
      <c r="H81" s="16"/>
      <c r="I81" s="368" t="str">
        <f>IFERROR(VLOOKUP(Dateneingabe_Emissionsquellen3347[[#This Row],[Emissionsquelle
(Dropdown)]],Emissionsfaktoren!$B:$G,5,FALSE),"")</f>
        <v/>
      </c>
      <c r="J81" s="364" t="str">
        <f>IFERROR(Dateneingabe_Emissionsquellen3347[[#This Row],[Menge]]*Dateneingabe_Emissionsquellen3347[[#This Row],[Emissionsfaktor '[in t CO2e/Einheit']]]*VLOOKUP(Dateneingabe_Emissionsquellen3347[[#This Row],[Datenqulität
(Dropdown)]], Datenqualität[], 2,FALSE),"")</f>
        <v/>
      </c>
    </row>
    <row r="82" spans="1:10" ht="14.1" customHeight="1">
      <c r="A82" s="351"/>
      <c r="B82" s="16"/>
      <c r="C82" s="16"/>
      <c r="D82" s="363"/>
      <c r="E82" s="182" t="str">
        <f>IFERROR(VLOOKUP(Dateneingabe_Emissionsquellen3347[[#This Row],[Emissionsquelle
(Dropdown)]],Emissionsfaktoren!$B:$G,2,FALSE),"")</f>
        <v/>
      </c>
      <c r="F82" s="16"/>
      <c r="G82" s="16"/>
      <c r="H82" s="16"/>
      <c r="I82" s="368" t="str">
        <f>IFERROR(VLOOKUP(Dateneingabe_Emissionsquellen3347[[#This Row],[Emissionsquelle
(Dropdown)]],Emissionsfaktoren!$B:$G,5,FALSE),"")</f>
        <v/>
      </c>
      <c r="J82" s="364" t="str">
        <f>IFERROR(Dateneingabe_Emissionsquellen3347[[#This Row],[Menge]]*Dateneingabe_Emissionsquellen3347[[#This Row],[Emissionsfaktor '[in t CO2e/Einheit']]]*VLOOKUP(Dateneingabe_Emissionsquellen3347[[#This Row],[Datenqulität
(Dropdown)]], Datenqualität[], 2,FALSE),"")</f>
        <v/>
      </c>
    </row>
    <row r="83" spans="1:10" ht="14.1" customHeight="1">
      <c r="A83" s="351"/>
      <c r="B83" s="16"/>
      <c r="C83" s="16"/>
      <c r="D83" s="363"/>
      <c r="E83" s="182" t="str">
        <f>IFERROR(VLOOKUP(Dateneingabe_Emissionsquellen3347[[#This Row],[Emissionsquelle
(Dropdown)]],Emissionsfaktoren!$B:$G,2,FALSE),"")</f>
        <v/>
      </c>
      <c r="F83" s="16"/>
      <c r="G83" s="16"/>
      <c r="H83" s="16"/>
      <c r="I83" s="368" t="str">
        <f>IFERROR(VLOOKUP(Dateneingabe_Emissionsquellen3347[[#This Row],[Emissionsquelle
(Dropdown)]],Emissionsfaktoren!$B:$G,5,FALSE),"")</f>
        <v/>
      </c>
      <c r="J83" s="364" t="str">
        <f>IFERROR(Dateneingabe_Emissionsquellen3347[[#This Row],[Menge]]*Dateneingabe_Emissionsquellen3347[[#This Row],[Emissionsfaktor '[in t CO2e/Einheit']]]*VLOOKUP(Dateneingabe_Emissionsquellen3347[[#This Row],[Datenqulität
(Dropdown)]], Datenqualität[], 2,FALSE),"")</f>
        <v/>
      </c>
    </row>
    <row r="84" spans="1:10" ht="14.1" customHeight="1">
      <c r="A84" s="351"/>
      <c r="B84" s="16"/>
      <c r="C84" s="16"/>
      <c r="D84" s="363"/>
      <c r="E84" s="182" t="str">
        <f>IFERROR(VLOOKUP(Dateneingabe_Emissionsquellen3347[[#This Row],[Emissionsquelle
(Dropdown)]],Emissionsfaktoren!$B:$G,2,FALSE),"")</f>
        <v/>
      </c>
      <c r="F84" s="16"/>
      <c r="G84" s="16"/>
      <c r="H84" s="16"/>
      <c r="I84" s="368" t="str">
        <f>IFERROR(VLOOKUP(Dateneingabe_Emissionsquellen3347[[#This Row],[Emissionsquelle
(Dropdown)]],Emissionsfaktoren!$B:$G,5,FALSE),"")</f>
        <v/>
      </c>
      <c r="J84" s="364" t="str">
        <f>IFERROR(Dateneingabe_Emissionsquellen3347[[#This Row],[Menge]]*Dateneingabe_Emissionsquellen3347[[#This Row],[Emissionsfaktor '[in t CO2e/Einheit']]]*VLOOKUP(Dateneingabe_Emissionsquellen3347[[#This Row],[Datenqulität
(Dropdown)]], Datenqualität[], 2,FALSE),"")</f>
        <v/>
      </c>
    </row>
    <row r="85" spans="1:10" ht="14.1" customHeight="1">
      <c r="A85" s="351"/>
      <c r="B85" s="16"/>
      <c r="C85" s="16"/>
      <c r="D85" s="363"/>
      <c r="E85" s="182" t="str">
        <f>IFERROR(VLOOKUP(Dateneingabe_Emissionsquellen3347[[#This Row],[Emissionsquelle
(Dropdown)]],Emissionsfaktoren!$B:$G,2,FALSE),"")</f>
        <v/>
      </c>
      <c r="F85" s="16"/>
      <c r="G85" s="16"/>
      <c r="H85" s="16"/>
      <c r="I85" s="368" t="str">
        <f>IFERROR(VLOOKUP(Dateneingabe_Emissionsquellen3347[[#This Row],[Emissionsquelle
(Dropdown)]],Emissionsfaktoren!$B:$G,5,FALSE),"")</f>
        <v/>
      </c>
      <c r="J85" s="364" t="str">
        <f>IFERROR(Dateneingabe_Emissionsquellen3347[[#This Row],[Menge]]*Dateneingabe_Emissionsquellen3347[[#This Row],[Emissionsfaktor '[in t CO2e/Einheit']]]*VLOOKUP(Dateneingabe_Emissionsquellen3347[[#This Row],[Datenqulität
(Dropdown)]], Datenqualität[], 2,FALSE),"")</f>
        <v/>
      </c>
    </row>
    <row r="86" spans="1:10" ht="14.1" customHeight="1">
      <c r="A86" s="351"/>
      <c r="B86" s="16"/>
      <c r="C86" s="16"/>
      <c r="D86" s="363"/>
      <c r="E86" s="182" t="str">
        <f>IFERROR(VLOOKUP(Dateneingabe_Emissionsquellen3347[[#This Row],[Emissionsquelle
(Dropdown)]],Emissionsfaktoren!$B:$G,2,FALSE),"")</f>
        <v/>
      </c>
      <c r="F86" s="16"/>
      <c r="G86" s="16"/>
      <c r="H86" s="16"/>
      <c r="I86" s="368" t="str">
        <f>IFERROR(VLOOKUP(Dateneingabe_Emissionsquellen3347[[#This Row],[Emissionsquelle
(Dropdown)]],Emissionsfaktoren!$B:$G,5,FALSE),"")</f>
        <v/>
      </c>
      <c r="J86" s="364" t="str">
        <f>IFERROR(Dateneingabe_Emissionsquellen3347[[#This Row],[Menge]]*Dateneingabe_Emissionsquellen3347[[#This Row],[Emissionsfaktor '[in t CO2e/Einheit']]]*VLOOKUP(Dateneingabe_Emissionsquellen3347[[#This Row],[Datenqulität
(Dropdown)]], Datenqualität[], 2,FALSE),"")</f>
        <v/>
      </c>
    </row>
    <row r="87" spans="1:10" ht="14.1" customHeight="1">
      <c r="A87" s="351"/>
      <c r="B87" s="16"/>
      <c r="C87" s="16"/>
      <c r="D87" s="363"/>
      <c r="E87" s="182" t="str">
        <f>IFERROR(VLOOKUP(Dateneingabe_Emissionsquellen3347[[#This Row],[Emissionsquelle
(Dropdown)]],Emissionsfaktoren!$B:$G,2,FALSE),"")</f>
        <v/>
      </c>
      <c r="F87" s="16"/>
      <c r="G87" s="16"/>
      <c r="H87" s="16"/>
      <c r="I87" s="368" t="str">
        <f>IFERROR(VLOOKUP(Dateneingabe_Emissionsquellen3347[[#This Row],[Emissionsquelle
(Dropdown)]],Emissionsfaktoren!$B:$G,5,FALSE),"")</f>
        <v/>
      </c>
      <c r="J87" s="364" t="str">
        <f>IFERROR(Dateneingabe_Emissionsquellen3347[[#This Row],[Menge]]*Dateneingabe_Emissionsquellen3347[[#This Row],[Emissionsfaktor '[in t CO2e/Einheit']]]*VLOOKUP(Dateneingabe_Emissionsquellen3347[[#This Row],[Datenqulität
(Dropdown)]], Datenqualität[], 2,FALSE),"")</f>
        <v/>
      </c>
    </row>
    <row r="88" spans="1:10" ht="14.1" customHeight="1">
      <c r="A88" s="351"/>
      <c r="B88" s="16"/>
      <c r="C88" s="16"/>
      <c r="D88" s="363"/>
      <c r="E88" s="182" t="str">
        <f>IFERROR(VLOOKUP(Dateneingabe_Emissionsquellen3347[[#This Row],[Emissionsquelle
(Dropdown)]],Emissionsfaktoren!$B:$G,2,FALSE),"")</f>
        <v/>
      </c>
      <c r="F88" s="16"/>
      <c r="G88" s="16"/>
      <c r="H88" s="16"/>
      <c r="I88" s="368" t="str">
        <f>IFERROR(VLOOKUP(Dateneingabe_Emissionsquellen3347[[#This Row],[Emissionsquelle
(Dropdown)]],Emissionsfaktoren!$B:$G,5,FALSE),"")</f>
        <v/>
      </c>
      <c r="J88" s="364" t="str">
        <f>IFERROR(Dateneingabe_Emissionsquellen3347[[#This Row],[Menge]]*Dateneingabe_Emissionsquellen3347[[#This Row],[Emissionsfaktor '[in t CO2e/Einheit']]]*VLOOKUP(Dateneingabe_Emissionsquellen3347[[#This Row],[Datenqulität
(Dropdown)]], Datenqualität[], 2,FALSE),"")</f>
        <v/>
      </c>
    </row>
    <row r="89" spans="1:10" ht="14.1" customHeight="1">
      <c r="A89" s="351"/>
      <c r="B89" s="16"/>
      <c r="C89" s="16"/>
      <c r="D89" s="363"/>
      <c r="E89" s="182" t="str">
        <f>IFERROR(VLOOKUP(Dateneingabe_Emissionsquellen3347[[#This Row],[Emissionsquelle
(Dropdown)]],Emissionsfaktoren!$B:$G,2,FALSE),"")</f>
        <v/>
      </c>
      <c r="F89" s="16"/>
      <c r="G89" s="16"/>
      <c r="H89" s="16"/>
      <c r="I89" s="368" t="str">
        <f>IFERROR(VLOOKUP(Dateneingabe_Emissionsquellen3347[[#This Row],[Emissionsquelle
(Dropdown)]],Emissionsfaktoren!$B:$G,5,FALSE),"")</f>
        <v/>
      </c>
      <c r="J89" s="364" t="str">
        <f>IFERROR(Dateneingabe_Emissionsquellen3347[[#This Row],[Menge]]*Dateneingabe_Emissionsquellen3347[[#This Row],[Emissionsfaktor '[in t CO2e/Einheit']]]*VLOOKUP(Dateneingabe_Emissionsquellen3347[[#This Row],[Datenqulität
(Dropdown)]], Datenqualität[], 2,FALSE),"")</f>
        <v/>
      </c>
    </row>
    <row r="90" spans="1:10" ht="14.1" customHeight="1">
      <c r="A90" s="351"/>
      <c r="B90" s="16"/>
      <c r="C90" s="16"/>
      <c r="D90" s="363"/>
      <c r="E90" s="182" t="str">
        <f>IFERROR(VLOOKUP(Dateneingabe_Emissionsquellen3347[[#This Row],[Emissionsquelle
(Dropdown)]],Emissionsfaktoren!$B:$G,2,FALSE),"")</f>
        <v/>
      </c>
      <c r="F90" s="16"/>
      <c r="G90" s="16"/>
      <c r="H90" s="16"/>
      <c r="I90" s="368" t="str">
        <f>IFERROR(VLOOKUP(Dateneingabe_Emissionsquellen3347[[#This Row],[Emissionsquelle
(Dropdown)]],Emissionsfaktoren!$B:$G,5,FALSE),"")</f>
        <v/>
      </c>
      <c r="J90" s="364" t="str">
        <f>IFERROR(Dateneingabe_Emissionsquellen3347[[#This Row],[Menge]]*Dateneingabe_Emissionsquellen3347[[#This Row],[Emissionsfaktor '[in t CO2e/Einheit']]]*VLOOKUP(Dateneingabe_Emissionsquellen3347[[#This Row],[Datenqulität
(Dropdown)]], Datenqualität[], 2,FALSE),"")</f>
        <v/>
      </c>
    </row>
    <row r="91" spans="1:10" ht="14.1" customHeight="1">
      <c r="A91" s="351"/>
      <c r="B91" s="16"/>
      <c r="C91" s="16"/>
      <c r="D91" s="363"/>
      <c r="E91" s="182" t="str">
        <f>IFERROR(VLOOKUP(Dateneingabe_Emissionsquellen3347[[#This Row],[Emissionsquelle
(Dropdown)]],Emissionsfaktoren!$B:$G,2,FALSE),"")</f>
        <v/>
      </c>
      <c r="F91" s="16"/>
      <c r="G91" s="16"/>
      <c r="H91" s="16"/>
      <c r="I91" s="368" t="str">
        <f>IFERROR(VLOOKUP(Dateneingabe_Emissionsquellen3347[[#This Row],[Emissionsquelle
(Dropdown)]],Emissionsfaktoren!$B:$G,5,FALSE),"")</f>
        <v/>
      </c>
      <c r="J91" s="364" t="str">
        <f>IFERROR(Dateneingabe_Emissionsquellen3347[[#This Row],[Menge]]*Dateneingabe_Emissionsquellen3347[[#This Row],[Emissionsfaktor '[in t CO2e/Einheit']]]*VLOOKUP(Dateneingabe_Emissionsquellen3347[[#This Row],[Datenqulität
(Dropdown)]], Datenqualität[], 2,FALSE),"")</f>
        <v/>
      </c>
    </row>
    <row r="92" spans="1:10" ht="14.1" customHeight="1">
      <c r="A92" s="351"/>
      <c r="B92" s="16"/>
      <c r="C92" s="16"/>
      <c r="D92" s="363"/>
      <c r="E92" s="182" t="str">
        <f>IFERROR(VLOOKUP(Dateneingabe_Emissionsquellen3347[[#This Row],[Emissionsquelle
(Dropdown)]],Emissionsfaktoren!$B:$G,2,FALSE),"")</f>
        <v/>
      </c>
      <c r="F92" s="16"/>
      <c r="G92" s="16"/>
      <c r="H92" s="16"/>
      <c r="I92" s="368" t="str">
        <f>IFERROR(VLOOKUP(Dateneingabe_Emissionsquellen3347[[#This Row],[Emissionsquelle
(Dropdown)]],Emissionsfaktoren!$B:$G,5,FALSE),"")</f>
        <v/>
      </c>
      <c r="J92" s="364" t="str">
        <f>IFERROR(Dateneingabe_Emissionsquellen3347[[#This Row],[Menge]]*Dateneingabe_Emissionsquellen3347[[#This Row],[Emissionsfaktor '[in t CO2e/Einheit']]]*VLOOKUP(Dateneingabe_Emissionsquellen3347[[#This Row],[Datenqulität
(Dropdown)]], Datenqualität[], 2,FALSE),"")</f>
        <v/>
      </c>
    </row>
    <row r="93" spans="1:10" ht="14.1" customHeight="1">
      <c r="A93" s="351"/>
      <c r="B93" s="16"/>
      <c r="C93" s="16"/>
      <c r="D93" s="363"/>
      <c r="E93" s="182" t="str">
        <f>IFERROR(VLOOKUP(Dateneingabe_Emissionsquellen3347[[#This Row],[Emissionsquelle
(Dropdown)]],Emissionsfaktoren!$B:$G,2,FALSE),"")</f>
        <v/>
      </c>
      <c r="F93" s="16"/>
      <c r="G93" s="16"/>
      <c r="H93" s="16"/>
      <c r="I93" s="368" t="str">
        <f>IFERROR(VLOOKUP(Dateneingabe_Emissionsquellen3347[[#This Row],[Emissionsquelle
(Dropdown)]],Emissionsfaktoren!$B:$G,5,FALSE),"")</f>
        <v/>
      </c>
      <c r="J93" s="364" t="str">
        <f>IFERROR(Dateneingabe_Emissionsquellen3347[[#This Row],[Menge]]*Dateneingabe_Emissionsquellen3347[[#This Row],[Emissionsfaktor '[in t CO2e/Einheit']]]*VLOOKUP(Dateneingabe_Emissionsquellen3347[[#This Row],[Datenqulität
(Dropdown)]], Datenqualität[], 2,FALSE),"")</f>
        <v/>
      </c>
    </row>
    <row r="94" spans="1:10" ht="14.1" customHeight="1">
      <c r="A94" s="351"/>
      <c r="B94" s="16"/>
      <c r="C94" s="16"/>
      <c r="D94" s="363"/>
      <c r="E94" s="182" t="str">
        <f>IFERROR(VLOOKUP(Dateneingabe_Emissionsquellen3347[[#This Row],[Emissionsquelle
(Dropdown)]],Emissionsfaktoren!$B:$G,2,FALSE),"")</f>
        <v/>
      </c>
      <c r="F94" s="16"/>
      <c r="G94" s="16"/>
      <c r="H94" s="16"/>
      <c r="I94" s="368" t="str">
        <f>IFERROR(VLOOKUP(Dateneingabe_Emissionsquellen3347[[#This Row],[Emissionsquelle
(Dropdown)]],Emissionsfaktoren!$B:$G,5,FALSE),"")</f>
        <v/>
      </c>
      <c r="J94" s="364" t="str">
        <f>IFERROR(Dateneingabe_Emissionsquellen3347[[#This Row],[Menge]]*Dateneingabe_Emissionsquellen3347[[#This Row],[Emissionsfaktor '[in t CO2e/Einheit']]]*VLOOKUP(Dateneingabe_Emissionsquellen3347[[#This Row],[Datenqulität
(Dropdown)]], Datenqualität[], 2,FALSE),"")</f>
        <v/>
      </c>
    </row>
    <row r="95" spans="1:10" ht="14.1" customHeight="1">
      <c r="A95" s="351"/>
      <c r="B95" s="16"/>
      <c r="C95" s="16"/>
      <c r="D95" s="363"/>
      <c r="E95" s="182" t="str">
        <f>IFERROR(VLOOKUP(Dateneingabe_Emissionsquellen3347[[#This Row],[Emissionsquelle
(Dropdown)]],Emissionsfaktoren!$B:$G,2,FALSE),"")</f>
        <v/>
      </c>
      <c r="F95" s="16"/>
      <c r="G95" s="16"/>
      <c r="H95" s="16"/>
      <c r="I95" s="368" t="str">
        <f>IFERROR(VLOOKUP(Dateneingabe_Emissionsquellen3347[[#This Row],[Emissionsquelle
(Dropdown)]],Emissionsfaktoren!$B:$G,5,FALSE),"")</f>
        <v/>
      </c>
      <c r="J95" s="364" t="str">
        <f>IFERROR(Dateneingabe_Emissionsquellen3347[[#This Row],[Menge]]*Dateneingabe_Emissionsquellen3347[[#This Row],[Emissionsfaktor '[in t CO2e/Einheit']]]*VLOOKUP(Dateneingabe_Emissionsquellen3347[[#This Row],[Datenqulität
(Dropdown)]], Datenqualität[], 2,FALSE),"")</f>
        <v/>
      </c>
    </row>
    <row r="96" spans="1:10" ht="14.1" customHeight="1">
      <c r="A96" s="351"/>
      <c r="B96" s="16"/>
      <c r="C96" s="16"/>
      <c r="D96" s="363"/>
      <c r="E96" s="182" t="str">
        <f>IFERROR(VLOOKUP(Dateneingabe_Emissionsquellen3347[[#This Row],[Emissionsquelle
(Dropdown)]],Emissionsfaktoren!$B:$G,2,FALSE),"")</f>
        <v/>
      </c>
      <c r="F96" s="16"/>
      <c r="G96" s="16"/>
      <c r="H96" s="16"/>
      <c r="I96" s="368" t="str">
        <f>IFERROR(VLOOKUP(Dateneingabe_Emissionsquellen3347[[#This Row],[Emissionsquelle
(Dropdown)]],Emissionsfaktoren!$B:$G,5,FALSE),"")</f>
        <v/>
      </c>
      <c r="J96" s="364" t="str">
        <f>IFERROR(Dateneingabe_Emissionsquellen3347[[#This Row],[Menge]]*Dateneingabe_Emissionsquellen3347[[#This Row],[Emissionsfaktor '[in t CO2e/Einheit']]]*VLOOKUP(Dateneingabe_Emissionsquellen3347[[#This Row],[Datenqulität
(Dropdown)]], Datenqualität[], 2,FALSE),"")</f>
        <v/>
      </c>
    </row>
    <row r="97" spans="1:10" ht="14.1" customHeight="1">
      <c r="A97" s="351"/>
      <c r="B97" s="16"/>
      <c r="C97" s="16"/>
      <c r="D97" s="363"/>
      <c r="E97" s="182" t="str">
        <f>IFERROR(VLOOKUP(Dateneingabe_Emissionsquellen3347[[#This Row],[Emissionsquelle
(Dropdown)]],Emissionsfaktoren!$B:$G,2,FALSE),"")</f>
        <v/>
      </c>
      <c r="F97" s="16"/>
      <c r="G97" s="16"/>
      <c r="H97" s="16"/>
      <c r="I97" s="368" t="str">
        <f>IFERROR(VLOOKUP(Dateneingabe_Emissionsquellen3347[[#This Row],[Emissionsquelle
(Dropdown)]],Emissionsfaktoren!$B:$G,5,FALSE),"")</f>
        <v/>
      </c>
      <c r="J97" s="364" t="str">
        <f>IFERROR(Dateneingabe_Emissionsquellen3347[[#This Row],[Menge]]*Dateneingabe_Emissionsquellen3347[[#This Row],[Emissionsfaktor '[in t CO2e/Einheit']]]*VLOOKUP(Dateneingabe_Emissionsquellen3347[[#This Row],[Datenqulität
(Dropdown)]], Datenqualität[], 2,FALSE),"")</f>
        <v/>
      </c>
    </row>
    <row r="98" spans="1:10" ht="14.1" customHeight="1">
      <c r="A98" s="351"/>
      <c r="B98" s="16"/>
      <c r="C98" s="16"/>
      <c r="D98" s="363"/>
      <c r="E98" s="182" t="str">
        <f>IFERROR(VLOOKUP(Dateneingabe_Emissionsquellen3347[[#This Row],[Emissionsquelle
(Dropdown)]],Emissionsfaktoren!$B:$G,2,FALSE),"")</f>
        <v/>
      </c>
      <c r="F98" s="16"/>
      <c r="G98" s="16"/>
      <c r="H98" s="16"/>
      <c r="I98" s="368" t="str">
        <f>IFERROR(VLOOKUP(Dateneingabe_Emissionsquellen3347[[#This Row],[Emissionsquelle
(Dropdown)]],Emissionsfaktoren!$B:$G,5,FALSE),"")</f>
        <v/>
      </c>
      <c r="J98" s="364" t="str">
        <f>IFERROR(Dateneingabe_Emissionsquellen3347[[#This Row],[Menge]]*Dateneingabe_Emissionsquellen3347[[#This Row],[Emissionsfaktor '[in t CO2e/Einheit']]]*VLOOKUP(Dateneingabe_Emissionsquellen3347[[#This Row],[Datenqulität
(Dropdown)]], Datenqualität[], 2,FALSE),"")</f>
        <v/>
      </c>
    </row>
    <row r="99" spans="1:10">
      <c r="A99" s="351"/>
      <c r="B99" s="16"/>
      <c r="C99" s="16"/>
      <c r="D99" s="363"/>
      <c r="E99" s="182" t="str">
        <f>IFERROR(VLOOKUP(Dateneingabe_Emissionsquellen3347[[#This Row],[Emissionsquelle
(Dropdown)]],Emissionsfaktoren!$B:$G,2,FALSE),"")</f>
        <v/>
      </c>
      <c r="F99" s="16"/>
      <c r="G99" s="16"/>
      <c r="H99" s="16"/>
      <c r="I99" s="368" t="str">
        <f>IFERROR(VLOOKUP(Dateneingabe_Emissionsquellen3347[[#This Row],[Emissionsquelle
(Dropdown)]],Emissionsfaktoren!$B:$G,5,FALSE),"")</f>
        <v/>
      </c>
      <c r="J99" s="364" t="str">
        <f>IFERROR(Dateneingabe_Emissionsquellen3347[[#This Row],[Menge]]*Dateneingabe_Emissionsquellen3347[[#This Row],[Emissionsfaktor '[in t CO2e/Einheit']]]*VLOOKUP(Dateneingabe_Emissionsquellen3347[[#This Row],[Datenqulität
(Dropdown)]], Datenqualität[], 2,FALSE),"")</f>
        <v/>
      </c>
    </row>
    <row r="100" spans="1:10">
      <c r="A100" s="351"/>
      <c r="B100" s="16"/>
      <c r="C100" s="16"/>
      <c r="D100" s="363"/>
      <c r="E100" s="182" t="str">
        <f>IFERROR(VLOOKUP(Dateneingabe_Emissionsquellen3347[[#This Row],[Emissionsquelle
(Dropdown)]],Emissionsfaktoren!$B:$G,2,FALSE),"")</f>
        <v/>
      </c>
      <c r="F100" s="16"/>
      <c r="G100" s="16"/>
      <c r="H100" s="16"/>
      <c r="I100" s="368" t="str">
        <f>IFERROR(VLOOKUP(Dateneingabe_Emissionsquellen3347[[#This Row],[Emissionsquelle
(Dropdown)]],Emissionsfaktoren!$B:$G,5,FALSE),"")</f>
        <v/>
      </c>
      <c r="J100" s="364" t="str">
        <f>IFERROR(Dateneingabe_Emissionsquellen3347[[#This Row],[Menge]]*Dateneingabe_Emissionsquellen3347[[#This Row],[Emissionsfaktor '[in t CO2e/Einheit']]]*VLOOKUP(Dateneingabe_Emissionsquellen3347[[#This Row],[Datenqulität
(Dropdown)]], Datenqualität[], 2,FALSE),"")</f>
        <v/>
      </c>
    </row>
    <row r="101" spans="1:10">
      <c r="A101" s="352"/>
      <c r="B101" s="292"/>
      <c r="C101" s="283"/>
      <c r="D101" s="284"/>
      <c r="E101" s="284"/>
      <c r="F101" s="283"/>
      <c r="G101" s="283"/>
      <c r="H101" s="285"/>
      <c r="I101" s="283"/>
      <c r="J101" s="290">
        <f>SUBTOTAL(109,Dateneingabe_Emissionsquellen3347[Berechnung Emissionen '[in t CO2e']])</f>
        <v>0</v>
      </c>
    </row>
  </sheetData>
  <sheetProtection algorithmName="SHA-512" hashValue="a1eTwOfwBx/xOj3BpXIUvi2ABKLVzm8qePRcFKnGxKoHlgTNzJwYz2hxZc08iPv5x9meyGHSj8z+TOCPGLQ4hg==" saltValue="tIfrUeFvvZreKr5PP5VlCQ==" spinCount="100000" sheet="1" insertRows="0" deleteRows="0" sort="0"/>
  <mergeCells count="2">
    <mergeCell ref="J2:K2"/>
    <mergeCell ref="A2:H2"/>
  </mergeCells>
  <dataValidations count="1">
    <dataValidation type="list" allowBlank="1" showInputMessage="1" showErrorMessage="1" sqref="C5:C100" xr:uid="{0036004D-00C1-4852-85F0-007700E400DE}">
      <formula1>Abfall_und_Wasser</formula1>
    </dataValidation>
  </dataValidations>
  <pageMargins left="0.7" right="0.7" top="0.78740157500000008" bottom="0.78740157500000008" header="0.3" footer="0.3"/>
  <pageSetup paperSize="9" orientation="portrait" r:id="rId1"/>
  <ignoredErrors>
    <ignoredError sqref="A47 K45:XFD45" unlockedFormula="1"/>
  </ignoredError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INDIRECT(Dropdowns!$I$26:$J$30)</xm:f>
          </x14:formula1>
          <xm:sqref>F5:F100</xm:sqref>
        </x14:dataValidation>
        <x14:dataValidation type="list" allowBlank="1" showInputMessage="1" showErrorMessage="1" xr:uid="{98F7F3C7-204A-429D-A256-6C650319101F}">
          <x14:formula1>
            <xm:f>INDIRECT(Dropdowns!$B$4)</xm:f>
          </x14:formula1>
          <xm:sqref>A5:A100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rgb="FF0070C0"/>
  </sheetPr>
  <dimension ref="A1:AS89"/>
  <sheetViews>
    <sheetView showGridLines="0" zoomScale="90" zoomScaleNormal="90" workbookViewId="0">
      <selection activeCell="A19" sqref="A19"/>
    </sheetView>
  </sheetViews>
  <sheetFormatPr baseColWidth="10" defaultColWidth="11.5703125" defaultRowHeight="15"/>
  <cols>
    <col min="1" max="1" width="16.7109375" customWidth="1"/>
    <col min="2" max="2" width="31.5703125" customWidth="1"/>
    <col min="3" max="9" width="16.7109375" customWidth="1"/>
    <col min="10" max="10" width="20.5703125" customWidth="1"/>
  </cols>
  <sheetData>
    <row r="1" spans="1:45" ht="75.75" customHeight="1">
      <c r="B1" s="452" t="s">
        <v>408</v>
      </c>
      <c r="C1" s="452"/>
      <c r="D1" s="452"/>
      <c r="E1" s="452"/>
      <c r="F1" s="452"/>
      <c r="G1" s="452"/>
      <c r="H1" s="452"/>
      <c r="I1" s="452"/>
    </row>
    <row r="2" spans="1:45" ht="20.25" customHeight="1">
      <c r="A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row>
    <row r="3" spans="1:45" ht="20.25" customHeight="1">
      <c r="A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row>
    <row r="4" spans="1:45" ht="20.25" customHeight="1">
      <c r="A4" s="145"/>
      <c r="B4" s="91" t="s">
        <v>276</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row>
    <row r="5" spans="1:45" ht="31.5" customHeight="1">
      <c r="B5" s="141" t="s">
        <v>474</v>
      </c>
      <c r="C5" s="141" t="s">
        <v>126</v>
      </c>
      <c r="D5" s="141" t="s">
        <v>127</v>
      </c>
      <c r="E5" s="141" t="s">
        <v>128</v>
      </c>
      <c r="F5" s="141" t="s">
        <v>129</v>
      </c>
      <c r="G5" s="141" t="s">
        <v>130</v>
      </c>
      <c r="L5" s="140"/>
      <c r="M5" s="140"/>
      <c r="N5" s="71"/>
    </row>
    <row r="6" spans="1:45">
      <c r="B6" s="142" t="s">
        <v>507</v>
      </c>
      <c r="C6" s="295">
        <f>SUMIF(Dateneingabe_Emissionsquellen[Kategorie
(Dropdown)],$B6,Dateneingabe_Emissionsquellen[Berechnung Emissionen '[in t CO2e'] Scope 1])</f>
        <v>0</v>
      </c>
      <c r="D6" s="295"/>
      <c r="E6" s="295">
        <f>SUMIF(Dateneingabe_Emissionsquellen[[#All],[Kategorie
(Dropdown)]],$B6,Dateneingabe_Emissionsquellen[[#All],[Berechnung Emissionen '[in t CO2e'] Scope 3]])</f>
        <v>0</v>
      </c>
      <c r="F6" s="296">
        <f>SUM(Bilanz_gesamt[[#This Row],[Scope 1]:[Scope 3]])</f>
        <v>0</v>
      </c>
      <c r="G6" s="39" t="str">
        <f t="shared" ref="G6:G17" ca="1" si="0">IFERROR(F6/F$18,"")</f>
        <v/>
      </c>
      <c r="L6" s="143"/>
      <c r="M6" s="140"/>
      <c r="N6" s="71"/>
    </row>
    <row r="7" spans="1:45">
      <c r="B7" s="142" t="s">
        <v>508</v>
      </c>
      <c r="C7" s="295">
        <f>SUMIF(Dateneingabe_Emissionsquellen[Kategorie
(Dropdown)],$B7,Dateneingabe_Emissionsquellen[Berechnung Emissionen '[in t CO2e'] Scope 1])</f>
        <v>0</v>
      </c>
      <c r="D7" s="425"/>
      <c r="E7" s="295">
        <f>SUMIF(Dateneingabe_Emissionsquellen[[#All],[Kategorie
(Dropdown)]],$B7,Dateneingabe_Emissionsquellen[[#All],[Berechnung Emissionen '[in t CO2e'] Scope 3]])</f>
        <v>0</v>
      </c>
      <c r="F7" s="296">
        <f>SUM(Bilanz_gesamt[[#This Row],[Scope 1]:[Scope 3]])</f>
        <v>0</v>
      </c>
      <c r="G7" s="426" t="str">
        <f t="shared" ca="1" si="0"/>
        <v/>
      </c>
      <c r="L7" s="144"/>
      <c r="M7" s="140"/>
      <c r="N7" s="71"/>
    </row>
    <row r="8" spans="1:45">
      <c r="B8" s="424" t="s">
        <v>509</v>
      </c>
      <c r="C8" s="295">
        <f>SUMIF(Dateneingabe_Emissionsquellen[Kategorie
(Dropdown)],$B8,Dateneingabe_Emissionsquellen[Berechnung Emissionen '[in t CO2e'] Scope 1])</f>
        <v>0</v>
      </c>
      <c r="D8" s="295"/>
      <c r="E8" s="295">
        <f>SUMIF(Dateneingabe_Emissionsquellen[[#All],[Kategorie
(Dropdown)]],$B8,Dateneingabe_Emissionsquellen[[#All],[Berechnung Emissionen '[in t CO2e'] Scope 3]])</f>
        <v>0</v>
      </c>
      <c r="F8" s="296">
        <f>SUM(Bilanz_gesamt[[#This Row],[Scope 1]:[Scope 3]])</f>
        <v>0</v>
      </c>
      <c r="G8" s="39" t="str">
        <f t="shared" ca="1" si="0"/>
        <v/>
      </c>
      <c r="L8" s="144"/>
      <c r="M8" s="140"/>
      <c r="N8" s="71"/>
    </row>
    <row r="9" spans="1:45">
      <c r="B9" s="142" t="s">
        <v>46</v>
      </c>
      <c r="C9" s="295"/>
      <c r="D9" s="295">
        <f>SUM(Scope2TabelleStromEingabe[Berechnung MB Emissionen '[in t CO2e'] Scope 2])</f>
        <v>0</v>
      </c>
      <c r="E9" s="297">
        <f>SUM(Scope2TabelleStromEingabe[Berechnung MB Emissionen '[in t CO2e'] Scope 3])</f>
        <v>0</v>
      </c>
      <c r="F9" s="296">
        <f>SUM(Bilanz_gesamt[[#This Row],[Scope 1]:[Scope 3]])</f>
        <v>0</v>
      </c>
      <c r="G9" s="39" t="str">
        <f t="shared" ca="1" si="0"/>
        <v/>
      </c>
      <c r="L9" s="140"/>
      <c r="M9" s="140"/>
      <c r="N9" s="71"/>
    </row>
    <row r="10" spans="1:45" ht="18" customHeight="1">
      <c r="B10" s="142" t="s">
        <v>56</v>
      </c>
      <c r="C10" s="295"/>
      <c r="D10" s="295">
        <f>SUM(Scope2Tabelle51[Berechnung Emissionen '[in t CO2e'] Scope 2])</f>
        <v>0</v>
      </c>
      <c r="E10" s="295">
        <f>SUM(Scope2Tabelle51[Berechnung Emissionen '[in t CO2e'] Scope 3])</f>
        <v>0</v>
      </c>
      <c r="F10" s="296">
        <f>SUM(Bilanz_gesamt[[#This Row],[Scope 1]:[Scope 3]])</f>
        <v>0</v>
      </c>
      <c r="G10" s="39" t="str">
        <f t="shared" ca="1" si="0"/>
        <v/>
      </c>
      <c r="L10" s="140"/>
      <c r="M10" s="140"/>
      <c r="N10" s="140"/>
      <c r="O10" s="71"/>
    </row>
    <row r="11" spans="1:45">
      <c r="B11" s="335" t="s">
        <v>482</v>
      </c>
      <c r="C11" s="295"/>
      <c r="D11" s="295"/>
      <c r="E11" s="295">
        <f>IFERROR(SUM(Dateneingabe_Emissionsquellen33[Berechnung Emissionen '[in t CO2e']]),"")</f>
        <v>0</v>
      </c>
      <c r="F11" s="296">
        <f>SUM(Bilanz_gesamt[[#This Row],[Scope 3]])</f>
        <v>0</v>
      </c>
      <c r="G11" s="39" t="str">
        <f t="shared" ca="1" si="0"/>
        <v/>
      </c>
      <c r="L11" s="140"/>
      <c r="M11" s="140"/>
      <c r="N11" s="140"/>
      <c r="O11" s="71"/>
    </row>
    <row r="12" spans="1:45" s="145" customFormat="1">
      <c r="B12" s="142" t="s">
        <v>131</v>
      </c>
      <c r="C12" s="295"/>
      <c r="D12" s="295"/>
      <c r="E12" s="295">
        <f>IFERROR(SUM(Dateneingabe_Emissionsquellen334365[Berechnung Emissionen '[in t CO2e']]),"")</f>
        <v>0</v>
      </c>
      <c r="F12" s="296">
        <f>SUM(Bilanz_gesamt[[#This Row],[Scope 1]:[Scope 3]])</f>
        <v>0</v>
      </c>
      <c r="G12" s="39" t="str">
        <f t="shared" ca="1" si="0"/>
        <v/>
      </c>
      <c r="L12" s="146"/>
      <c r="M12" s="146"/>
      <c r="N12" s="146"/>
      <c r="O12" s="146"/>
    </row>
    <row r="13" spans="1:45">
      <c r="B13" s="142" t="s">
        <v>106</v>
      </c>
      <c r="C13" s="336"/>
      <c r="D13" s="336"/>
      <c r="E13" s="336">
        <f ca="1">SUMIF(Dateneingabe_Emissionsquellen3343[[Kategorie
(Dropdown)]:[Berechnung Emissionen '[in t CO2e']]],"Pendeln_Mitarbeitende",Dateneingabe_Emissionsquellen3343[Berechnung Emissionen '[in t CO2e']])</f>
        <v>0</v>
      </c>
      <c r="F13" s="296">
        <f ca="1">SUM(Bilanz_gesamt[[#This Row],[Scope 1]:[Scope 3]])</f>
        <v>0</v>
      </c>
      <c r="G13" s="337" t="str">
        <f t="shared" ca="1" si="0"/>
        <v/>
      </c>
      <c r="I13" s="71"/>
      <c r="J13" s="71"/>
      <c r="K13" s="71"/>
      <c r="L13" s="71"/>
      <c r="M13" s="71"/>
      <c r="N13" s="71"/>
      <c r="O13" s="71"/>
    </row>
    <row r="14" spans="1:45">
      <c r="B14" s="142" t="s">
        <v>107</v>
      </c>
      <c r="C14" s="336"/>
      <c r="D14" s="336"/>
      <c r="E14" s="336">
        <f ca="1">SUMIF(Dateneingabe_Emissionsquellen3343[[Kategorie
(Dropdown)]:[Berechnung Emissionen '[in t CO2e']]],"Pendeln_Studierende",Dateneingabe_Emissionsquellen3343[Berechnung Emissionen '[in t CO2e']])</f>
        <v>0</v>
      </c>
      <c r="F14" s="296">
        <f ca="1">SUM(Bilanz_gesamt[[#This Row],[Scope 1]:[Scope 3]])</f>
        <v>0</v>
      </c>
      <c r="G14" s="337" t="str">
        <f t="shared" ca="1" si="0"/>
        <v/>
      </c>
      <c r="I14" s="71"/>
      <c r="J14" s="71"/>
      <c r="K14" s="71"/>
      <c r="L14" s="71"/>
      <c r="M14" s="71"/>
      <c r="N14" s="71"/>
      <c r="O14" s="71"/>
    </row>
    <row r="15" spans="1:45">
      <c r="B15" s="142" t="s">
        <v>104</v>
      </c>
      <c r="C15" s="336"/>
      <c r="D15" s="336"/>
      <c r="E15" s="336">
        <f ca="1">SUMIF(Dateneingabe_Emissionsquellen3343[[Kategorie
(Dropdown)]:[Berechnung Emissionen '[in t CO2e']]],"Dienstreisen",Dateneingabe_Emissionsquellen3343[Berechnung Emissionen '[in t CO2e']])</f>
        <v>0</v>
      </c>
      <c r="F15" s="296">
        <f ca="1">SUM(Bilanz_gesamt[[#This Row],[Scope 1]:[Scope 3]])</f>
        <v>0</v>
      </c>
      <c r="G15" s="337" t="str">
        <f t="shared" ca="1" si="0"/>
        <v/>
      </c>
      <c r="I15" s="71"/>
      <c r="J15" s="71"/>
      <c r="K15" s="71"/>
      <c r="L15" s="71"/>
      <c r="M15" s="71"/>
      <c r="N15" s="71"/>
      <c r="O15" s="71"/>
    </row>
    <row r="16" spans="1:45">
      <c r="B16" s="142" t="s">
        <v>475</v>
      </c>
      <c r="C16" s="295"/>
      <c r="D16" s="295"/>
      <c r="E16" s="295">
        <f ca="1">SUM(SUMIF(Dateneingabe_Emissionsquellen3343[[Kategorie
(Dropdown)]:[Berechnung Emissionen '[in t CO2e']]],"Exkursionen",Dateneingabe_Emissionsquellen3343[Berechnung Emissionen '[in t CO2e']])+SUMIF(Dateneingabe_Emissionsquellen3343[[Kategorie
(Dropdown)]:[Berechnung Emissionen '[in t CO2e']]],"Reise_Gäste",Dateneingabe_Emissionsquellen3343[Berechnung Emissionen '[in t CO2e']])+SUMIF(Dateneingabe_Emissionsquellen3343[[Kategorie
(Dropdown)]:[Berechnung Emissionen '[in t CO2e']]],"Übernachtung_Verpflegung",Dateneingabe_Emissionsquellen3343[Berechnung Emissionen '[in t CO2e']])+SUMIF(Dateneingabe_Emissionsquellen3343[[Kategorie
(Dropdown)]:[Berechnung Emissionen '[in t CO2e']]],"Student_Outgoing",Dateneingabe_Emissionsquellen3343[Berechnung Emissionen '[in t CO2e']]))</f>
        <v>0</v>
      </c>
      <c r="F16" s="296">
        <f ca="1">SUM(Bilanz_gesamt[[#This Row],[Scope 1]:[Scope 3]])</f>
        <v>0</v>
      </c>
      <c r="G16" s="39" t="str">
        <f t="shared" ca="1" si="0"/>
        <v/>
      </c>
      <c r="I16" s="71"/>
    </row>
    <row r="17" spans="2:9">
      <c r="B17" s="142" t="s">
        <v>133</v>
      </c>
      <c r="C17" s="295"/>
      <c r="D17" s="295"/>
      <c r="E17" s="295">
        <f>SUM(Dateneingabe_Emissionsquellen3347[Berechnung Emissionen '[in t CO2e']])</f>
        <v>0</v>
      </c>
      <c r="F17" s="296">
        <f>SUM(Bilanz_gesamt[[#This Row],[Scope 1]:[Scope 3]])</f>
        <v>0</v>
      </c>
      <c r="G17" s="39" t="str">
        <f t="shared" ca="1" si="0"/>
        <v/>
      </c>
      <c r="H17" s="146"/>
      <c r="I17" s="146"/>
    </row>
    <row r="18" spans="2:9">
      <c r="B18" s="147" t="s">
        <v>134</v>
      </c>
      <c r="C18" s="296">
        <f>SUBTOTAL(109,Bilanz_gesamt[Scope 1])</f>
        <v>0</v>
      </c>
      <c r="D18" s="296">
        <f>SUBTOTAL(109,Bilanz_gesamt[Scope 2])</f>
        <v>0</v>
      </c>
      <c r="E18" s="298">
        <f ca="1">SUBTOTAL(109,Bilanz_gesamt[Scope 3])</f>
        <v>0</v>
      </c>
      <c r="F18" s="296">
        <f ca="1">SUBTOTAL(109,Bilanz_gesamt[Gesamt])</f>
        <v>0</v>
      </c>
      <c r="G18" s="148"/>
    </row>
    <row r="19" spans="2:9">
      <c r="F19" s="149"/>
    </row>
    <row r="20" spans="2:9">
      <c r="B20" s="145"/>
      <c r="C20" s="145"/>
      <c r="D20" s="145"/>
      <c r="E20" s="145"/>
      <c r="F20" s="145"/>
      <c r="G20" s="145"/>
    </row>
    <row r="52" spans="2:6" ht="21">
      <c r="B52" s="91" t="s">
        <v>135</v>
      </c>
    </row>
    <row r="53" spans="2:6">
      <c r="B53" s="150"/>
      <c r="C53" s="151" t="s">
        <v>126</v>
      </c>
      <c r="D53" s="151" t="s">
        <v>127</v>
      </c>
      <c r="E53" s="152" t="s">
        <v>128</v>
      </c>
      <c r="F53" s="152" t="s">
        <v>129</v>
      </c>
    </row>
    <row r="54" spans="2:6" ht="18">
      <c r="B54" s="142" t="s">
        <v>136</v>
      </c>
      <c r="C54" s="295">
        <f>IFERROR(Bilanz_gesamt[[#Totals],[Scope 1]],"")</f>
        <v>0</v>
      </c>
      <c r="D54" s="295">
        <f>IFERROR(Bilanz_gesamt[[#Totals],[Scope 2]],"")</f>
        <v>0</v>
      </c>
      <c r="E54" s="299">
        <f ca="1">Bilanz_gesamt[[#Totals],[Scope 3]]</f>
        <v>0</v>
      </c>
      <c r="F54" s="300">
        <f ca="1">SUM(C54:E54)</f>
        <v>0</v>
      </c>
    </row>
    <row r="55" spans="2:6">
      <c r="B55" s="153" t="s">
        <v>137</v>
      </c>
      <c r="C55" s="154" t="str">
        <f ca="1">IFERROR(C54/F54,"")</f>
        <v/>
      </c>
      <c r="D55" s="154" t="str">
        <f ca="1">IFERROR(D54/F54,"")</f>
        <v/>
      </c>
      <c r="E55" s="155" t="str">
        <f ca="1">IFERROR(E54/F54,"")</f>
        <v/>
      </c>
      <c r="F55" s="156">
        <f ca="1">SUM(C55:E55)</f>
        <v>0</v>
      </c>
    </row>
    <row r="78" ht="36.75" customHeight="1"/>
    <row r="80" ht="16.5" customHeight="1"/>
    <row r="84" spans="2:5" ht="22.5" customHeight="1">
      <c r="B84" s="76" t="s">
        <v>138</v>
      </c>
    </row>
    <row r="85" spans="2:5" ht="19.5" customHeight="1">
      <c r="B85" s="76"/>
    </row>
    <row r="86" spans="2:5" ht="15.75">
      <c r="B86" s="157" t="s">
        <v>139</v>
      </c>
      <c r="C86" s="158" t="s">
        <v>127</v>
      </c>
      <c r="D86" s="158" t="s">
        <v>128</v>
      </c>
      <c r="E86" s="157" t="s">
        <v>129</v>
      </c>
    </row>
    <row r="87" spans="2:5" ht="15.75">
      <c r="B87" s="159" t="s">
        <v>140</v>
      </c>
      <c r="C87" s="301">
        <f>Scope2TabelleStromEingabe[[#Totals],[Berechnung MB Emissionen '[in t CO2e'] Scope 2]]</f>
        <v>0</v>
      </c>
      <c r="D87" s="301">
        <f>Scope2TabelleStromEingabe[[#Totals],[Berechnung MB Emissionen '[in t CO2e'] Scope 3]]</f>
        <v>0</v>
      </c>
      <c r="E87" s="375">
        <f>Dual_Reporting_Strom_Tabelle[[#This Row],[Scope 2]]+Dual_Reporting_Strom_Tabelle[[#This Row],[Scope 3]]</f>
        <v>0</v>
      </c>
    </row>
    <row r="88" spans="2:5" ht="15.75">
      <c r="B88" s="159" t="s">
        <v>141</v>
      </c>
      <c r="C88" s="301">
        <f>Scope2TabelleStromEingabe[[#Totals],[Berechnung LB Emissionen '[in t CO2e'] Scope 2]]</f>
        <v>0</v>
      </c>
      <c r="D88" s="301">
        <f>Scope2TabelleStromEingabe[[#Totals],[Berechnung LB Emissionen '[in t CO2e'] Scope 3]]</f>
        <v>0</v>
      </c>
      <c r="E88" s="375">
        <f>Dual_Reporting_Strom_Tabelle[[#This Row],[Scope 2]]+Dual_Reporting_Strom_Tabelle[[#This Row],[Scope 3]]</f>
        <v>0</v>
      </c>
    </row>
    <row r="89" spans="2:5" ht="37.5" customHeight="1">
      <c r="B89" s="338" t="s">
        <v>479</v>
      </c>
      <c r="C89" s="302">
        <f>C88-C87</f>
        <v>0</v>
      </c>
      <c r="D89" s="302">
        <f>D88-D87</f>
        <v>0</v>
      </c>
      <c r="E89" s="375">
        <f>Dual_Reporting_Strom_Tabelle[[#Totals],[Scope 2]]+Dual_Reporting_Strom_Tabelle[[#Totals],[Scope 3]]</f>
        <v>0</v>
      </c>
    </row>
  </sheetData>
  <sheetProtection algorithmName="SHA-512" hashValue="AB8mt/ZeDmXzXw8h7+M/cgX/zcFofDdyeA0QI/pVq3Krlzcq6GqaWRrYSrNU2lgVuR2Fs2KuNOE/rswbiUetoA==" saltValue="l1o5mGHeQx+EMM4/DnIJLw==" spinCount="100000" sheet="1" objects="1" scenarios="1"/>
  <mergeCells count="2">
    <mergeCell ref="B1:G1"/>
    <mergeCell ref="H1:I1"/>
  </mergeCells>
  <phoneticPr fontId="81" type="noConversion"/>
  <conditionalFormatting sqref="F6:F17">
    <cfRule type="colorScale" priority="63">
      <colorScale>
        <cfvo type="min"/>
        <cfvo type="percentile" val="50"/>
        <cfvo type="max"/>
        <color rgb="FF63BE7B"/>
        <color rgb="FFFFEB84"/>
        <color rgb="FFF8696B"/>
      </colorScale>
    </cfRule>
  </conditionalFormatting>
  <printOptions horizontalCentered="1" verticalCentered="1"/>
  <pageMargins left="0.70866141732283472" right="0.70866141732283472" top="0.39370078740157477" bottom="0.39370078740157477" header="0.31496062992125984" footer="0.31496062992125984"/>
  <pageSetup paperSize="9" orientation="landscape" horizontalDpi="300" r:id="rId1"/>
  <headerFooter>
    <oddHeader>&amp;L&amp;A&amp;R&amp;D</oddHeader>
    <oddFooter>&amp;L&amp;F&amp;R&amp;P</oddFooter>
  </headerFooter>
  <ignoredErrors>
    <ignoredError sqref="F11" formula="1"/>
  </ignoredErrors>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9 a a 1 0 9 8 - 0 c 0 f - 4 d c 7 - a 7 7 c - a 3 b 6 a e d d 7 e 6 5 "   x m l n s = " h t t p : / / s c h e m a s . m i c r o s o f t . c o m / D a t a M a s h u p " > A A A A A H Y F A A B Q S w M E F A A C A A g A P X 2 X W D A F l t a n A A A A 9 w A A A B I A H A B D b 2 5 m a W c v U G F j a 2 F n Z S 5 4 b W w g o h g A K K A U A A A A A A A A A A A A A A A A A A A A A A A A A A A A h Y + x D o I w G I R f h X S n L U i I m J 8 y q J s k J i b G t S k V G q E Y W i z v 5 u A j + Q p i F H V z v L v v k r v 7 9 Q b Z 0 N T e R X Z G t T p F A a b I k 1 q 0 h d J l i n p 7 9 O c o Y 7 D l 4 s R L 6 Y 2 w N o v B q B R V 1 p 4 X h D j n s J v h t i t J S G l A D v l m J y r Z c F 9 p Y 7 k W E n 1 a x f 8 W Y r B / j W E h T m I c J H E U Y Q p k c i F X + k u E 4 + B n + m P C s q 9 t 3 0 l W S H + 1 B j J J I O 8 T 7 A F Q S w M E F A A C A A g A P X 2 X 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9 l 1 j A t p a Z b Q I A A I 4 S A A A T A B w A R m 9 y b X V s Y X M v U 2 V j d G l v b j E u b S C i G A A o o B Q A A A A A A A A A A A A A A A A A A A A A A A A A A A D t l 9 9 u 2 j A U x u + R e A c r S B V I i I n S d h d T L w Z F 0 8 R Y t Y H E B U L I g Z N g 4 d i p 7 f Q f 4 m 1 4 j N 7 l x W b i p p R k i B Y 6 Y B K 5 i R S f 7 / g c f z + d y B I G i n C G W u Z d / p L N Z D N y h A U M U W v A f S i 3 s Q 2 U Q t 8 J n 0 S / D Y T a h G L 2 i C 4 R B Z X N I P 3 8 C u Y R + k v 9 f g C 0 V A u E A K Y 6 X I x t z s f 5 w q T 7 E 3 t w a V 1 h B Q w I c 3 X K f t 0 j U u o t 5 U 2 k Z l Z v 2 q 1 x p i N U r 2 j y 5 q x v E M 7 Y E I Q C g d o P v q X 3 0 P V Q K L U F Z t L h w q t x G n h M r 4 H M m z q K k 4 l V w 5 4 f y D s 8 o r k 8 d Q r 5 K 8 H 9 I b 9 j B a u I l I 5 F C u 7 V t I g m e g c 7 n A V D M H F V e A Q y G L G A u S + h m D 1 E k Q 1 d v c s F g X U p E 5 2 t C 2 8 C c 0 F / / c 7 U x V l p 3 o n J Q t g I i D L q W y 5 w I F 3 Q J l C q 0 j m i k w 2 Y 1 L W D W M h W b x o J T H 2 p t Q b 3 P O 0 C F q s 7 c / B Y c W 0 y 6 h K G F K p d n 8 K n 5 4 J 7 s Y o F n g 0 i 0 l V B g D l V F K d Y 0 i Y 1 0 0 I 2 Q 9 g q C F K M n j 4 z 2 g l n w o N + I 5 x R B Z s A u p T t v H z w S O 6 L t J s A U 6 L C m d q O q 1 Q b B 4 N V z q C A K v 0 G 9 o n C 1 A 2 f 5 n H z I Y g W Q 9 D 6 8 C l Y q Z x V L s 7 / A X j J M 4 8 h O y K 1 J V I v / t S Z c k B o 0 1 D L x 3 o A s Y V D v 8 H j t 2 D s k f m 0 l c V X L i 2 c W c Y 1 n f 6 v w K I m 1 2 x G J 7 k b W v f I 6 g H + k e P S 9 s 5 0 L P r / g f 5 q O 5 h S d I I 6 W M o d z e D P x w l 8 n M A b A V v R m O p m T 6 4 I M L m T E b w D V E 2 / 5 Q 8 i N e n 4 E d X N U Y 2 d e Q + p S 7 e c l h L c q x u 4 t r 4 y v U 5 2 v D z t B t 4 m F m N Q q I q l t j Z B 8 v s 5 b l b f h n J C 9 u O N s j U 3 s D 9 Q S w E C L Q A U A A I A C A A 9 f Z d Y M A W W 1 q c A A A D 3 A A A A E g A A A A A A A A A A A A A A A A A A A A A A Q 2 9 u Z m l n L 1 B h Y 2 t h Z 2 U u e G 1 s U E s B A i 0 A F A A C A A g A P X 2 X W A / K 6 a u k A A A A 6 Q A A A B M A A A A A A A A A A A A A A A A A 8 w A A A F t D b 2 5 0 Z W 5 0 X 1 R 5 c G V z X S 5 4 b W x Q S w E C L Q A U A A I A C A A 9 f Z d Y w L a W m W 0 C A A C O E g A A E w A A A A A A A A A A A A A A A A D k A Q A A R m 9 y b X V s Y X M v U 2 V j d G l v b j E u b V B L B Q Y A A A A A A w A D A M I A A A C e 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l c Q A A A A A A A A N x 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Y 2 9 w Z T J U Y W J l b G x l V y V D M y V B N H J t Z V 9 L J U M z J U E 0 b H R 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w I i A v P j x F b n R y e S B U e X B l P S J S Z W N v d m V y e V R h c m d l d F N o Z W V 0 I i B W Y W x 1 Z T 0 i c 1 R l a W x i a W x h b n o g U 2 N v c G U g M i I g L z 4 8 R W 5 0 c n k g V H l w Z T 0 i U m V j b 3 Z l c n l U Y X J n Z X R D b 2 x 1 b W 4 i I F Z h b H V l P S J s M i I g L z 4 8 R W 5 0 c n k g V H l w Z T 0 i U m V j b 3 Z l c n l U Y X J n Z X R S b 3 c i I F Z h b H V l P S J s M j M i I C 8 + P E V u d H J 5 I F R 5 c G U 9 I k Z p b G x l Z E N v b X B s Z X R l U m V z d W x 0 V G 9 X b 3 J r c 2 h l Z X Q i I F Z h b H V l P S J s M S I g L z 4 8 R W 5 0 c n k g V H l w Z T 0 i R m l s b E N v b H V t b k 5 h b W V z I i B W Y W x 1 Z T 0 i c 1 s m c X V v d D t D Y W 1 w d X N 3 Y W h s X G 4 o R H J v c G R v d 2 4 p J n F 1 b 3 Q 7 L C Z x d W 9 0 O 0 d l Y s O k d W R l X G 4 o Q m V 6 Z W l j a G 5 1 b m c p J n F 1 b 3 Q 7 L C Z x d W 9 0 O 0 V t a X N z a W 9 u c 3 F 1 Z W x s Z V x u K E R y b 3 B k b 3 d u K S Z x d W 9 0 O y w m c X V v d D t N Z W 5 n Z S Z x d W 9 0 O y w m c X V v d D t F a W 5 o Z W l 0 X G 4 o d m 9 y Y X V z Z 2 V m w 7 x s b H Q p J n F 1 b 3 Q 7 L C Z x d W 9 0 O 0 R h d G V u c X V h b G l 0 w 6 R 0 J n F 1 b 3 Q 7 L C Z x d W 9 0 O 0 R h d G V u c X V l b G x l J n F 1 b 3 Q 7 L C Z x d W 9 0 O 0 t v b W 1 l b n R h c i Z x d W 9 0 O y w m c X V v d D t F b W l z c 2 l v b n N m Y W t 0 b 3 J l b i B b a W 4 g d C B D T z J l L 0 V p b m h l a X R d J n F 1 b 3 Q 7 L C Z x d W 9 0 O 0 J l c m V j a G 5 1 b m c g R W 1 p c 3 N p b 2 5 l b i B b a W 4 g d C B D T z J l X S Z x d W 9 0 O 1 0 i I C 8 + P E V u d H J 5 I F R 5 c G U 9 I k Z p b G x D b 2 x 1 b W 5 U e X B l c y I g V m F s d W U 9 I n N C Z 0 F H Q X d Z R 0 J n Q U Z C U T 0 9 I i A v P j x F b n R y e S B U e X B l P S J G a W x s T G F z d F V w Z G F 0 Z W Q i I F Z h b H V l P S J k M j A y N C 0 w N C 0 y M l Q x N T o 1 M j o 0 M y 4 x M T M w O T Q 0 W i I g L z 4 8 R W 5 0 c n k g V H l w Z T 0 i R m l s b E V y c m 9 y Q 2 9 1 b n Q i I F Z h b H V l P S J s M C I g L z 4 8 R W 5 0 c n k g V H l w Z T 0 i R m l s b E V y c m 9 y Q 2 9 k Z S I g V m F s d W U 9 I n N V b m t u b 3 d u I i A v P j x F b n R y e S B U e X B l P S J G a W x s Q 2 9 1 b n Q i I F Z h b H V l P S J s M T E i I C 8 + P E V u d H J 5 I F R 5 c G U 9 I k Z p b G x U Y X J n Z X R O Y W 1 l Q 3 V z d G 9 t a X p l Z C I g V m F s d W U 9 I m w x I i A v P j x F b n R y e S B U e X B l P S J R d W V y e U l E I i B W Y W x 1 Z T 0 i c z B j Y j A w N W I 1 L T c w N z g t N D V h N y 1 h M j R l L T Z k Z m E 4 M z k 0 M j U y Z 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U 2 N v c G U y V G F i Z W x s Z V f D p H J t Z V 9 L w 6 R s d G U v R 2 X D p G 5 k Z X J 0 Z X I g V H l w L n t D Y W 1 w d X N 3 Y W h s X G 4 o R H J v c G R v d 2 4 p L D B 9 J n F 1 b 3 Q 7 L C Z x d W 9 0 O 1 N l Y 3 R p b 2 4 x L 1 N j b 3 B l M l R h Y m V s b G V X w 6 R y b W V f S 8 O k b H R l L 0 d l w 6 R u Z G V y d G V y I F R 5 c C 5 7 R 2 V i w 6 R 1 Z G V c b i h C Z X p l a W N o b n V u Z y k s M X 0 m c X V v d D s s J n F 1 b 3 Q 7 U 2 V j d G l v b j E v U 2 N v c G U y V G F i Z W x s Z V f D p H J t Z V 9 L w 6 R s d G U v R 2 X D p G 5 k Z X J 0 Z X I g V H l w L n t F b W l z c 2 l v b n N x d W V s b G V c b i h E c m 9 w Z G 9 3 b i k s M n 0 m c X V v d D s s J n F 1 b 3 Q 7 U 2 V j d G l v b j E v U 2 N v c G U y V G F i Z W x s Z V f D p H J t Z V 9 L w 6 R s d G U v R 2 X D p G 5 k Z X J 0 Z X I g V H l w L n t N Z W 5 n Z S w z f S Z x d W 9 0 O y w m c X V v d D t T Z W N 0 a W 9 u M S 9 T Y 2 9 w Z T J U Y W J l b G x l V 8 O k c m 1 l X 0 v D p G x 0 Z S 9 H Z c O k b m R l c n R l c i B U e X A u e 0 V p b m h l a X R c b i h 2 b 3 J h d X N n Z W b D v G x s d C k s N H 0 m c X V v d D s s J n F 1 b 3 Q 7 U 2 V j d G l v b j E v U 2 N v c G U y V G F i Z W x s Z V f D p H J t Z V 9 L w 6 R s d G U v R 2 X D p G 5 k Z X J 0 Z X I g V H l w L n t E Y X R l b n F 1 Y W x p d M O k d C w 1 f S Z x d W 9 0 O y w m c X V v d D t T Z W N 0 a W 9 u M S 9 T Y 2 9 w Z T J U Y W J l b G x l V 8 O k c m 1 l X 0 v D p G x 0 Z S 9 H Z c O k b m R l c n R l c i B U e X A u e 0 R h d G V u c X V l b G x l L D Z 9 J n F 1 b 3 Q 7 L C Z x d W 9 0 O 1 N l Y 3 R p b 2 4 x L 1 N j b 3 B l M l R h Y m V s b G V X w 6 R y b W V f S 8 O k b H R l L 0 d l w 6 R u Z G V y d G V y I F R 5 c C 5 7 S 2 9 t b W V u d G F y L D d 9 J n F 1 b 3 Q 7 L C Z x d W 9 0 O 1 N l Y 3 R p b 2 4 x L 1 N j b 3 B l M l R h Y m V s b G V X w 6 R y b W V f S 8 O k b H R l L 0 d l w 6 R u Z G V y d G V y I F R 5 c C 5 7 R W 1 p c 3 N p b 2 5 z Z m F r d G 9 y Z W 4 g W 2 l u I H Q g Q 0 8 y Z S 9 F a W 5 o Z W l 0 X S w 4 f S Z x d W 9 0 O y w m c X V v d D t T Z W N 0 a W 9 u M S 9 T Y 2 9 w Z T J U Y W J l b G x l V 8 O k c m 1 l X 0 v D p G x 0 Z S 9 H Z c O k b m R l c n R l c i B U e X A u e 0 J l c m V j a G 5 1 b m c g R W 1 p c 3 N p b 2 5 l b i B b a W 4 g d C B D T z J l X S w 5 f S Z x d W 9 0 O 1 0 s J n F 1 b 3 Q 7 Q 2 9 s d W 1 u Q 2 9 1 b n Q m c X V v d D s 6 M T A s J n F 1 b 3 Q 7 S 2 V 5 Q 2 9 s d W 1 u T m F t Z X M m c X V v d D s 6 W 1 0 s J n F 1 b 3 Q 7 Q 2 9 s d W 1 u S W R l b n R p d G l l c y Z x d W 9 0 O z p b J n F 1 b 3 Q 7 U 2 V j d G l v b j E v U 2 N v c G U y V G F i Z W x s Z V f D p H J t Z V 9 L w 6 R s d G U v R 2 X D p G 5 k Z X J 0 Z X I g V H l w L n t D Y W 1 w d X N 3 Y W h s X G 4 o R H J v c G R v d 2 4 p L D B 9 J n F 1 b 3 Q 7 L C Z x d W 9 0 O 1 N l Y 3 R p b 2 4 x L 1 N j b 3 B l M l R h Y m V s b G V X w 6 R y b W V f S 8 O k b H R l L 0 d l w 6 R u Z G V y d G V y I F R 5 c C 5 7 R 2 V i w 6 R 1 Z G V c b i h C Z X p l a W N o b n V u Z y k s M X 0 m c X V v d D s s J n F 1 b 3 Q 7 U 2 V j d G l v b j E v U 2 N v c G U y V G F i Z W x s Z V f D p H J t Z V 9 L w 6 R s d G U v R 2 X D p G 5 k Z X J 0 Z X I g V H l w L n t F b W l z c 2 l v b n N x d W V s b G V c b i h E c m 9 w Z G 9 3 b i k s M n 0 m c X V v d D s s J n F 1 b 3 Q 7 U 2 V j d G l v b j E v U 2 N v c G U y V G F i Z W x s Z V f D p H J t Z V 9 L w 6 R s d G U v R 2 X D p G 5 k Z X J 0 Z X I g V H l w L n t N Z W 5 n Z S w z f S Z x d W 9 0 O y w m c X V v d D t T Z W N 0 a W 9 u M S 9 T Y 2 9 w Z T J U Y W J l b G x l V 8 O k c m 1 l X 0 v D p G x 0 Z S 9 H Z c O k b m R l c n R l c i B U e X A u e 0 V p b m h l a X R c b i h 2 b 3 J h d X N n Z W b D v G x s d C k s N H 0 m c X V v d D s s J n F 1 b 3 Q 7 U 2 V j d G l v b j E v U 2 N v c G U y V G F i Z W x s Z V f D p H J t Z V 9 L w 6 R s d G U v R 2 X D p G 5 k Z X J 0 Z X I g V H l w L n t E Y X R l b n F 1 Y W x p d M O k d C w 1 f S Z x d W 9 0 O y w m c X V v d D t T Z W N 0 a W 9 u M S 9 T Y 2 9 w Z T J U Y W J l b G x l V 8 O k c m 1 l X 0 v D p G x 0 Z S 9 H Z c O k b m R l c n R l c i B U e X A u e 0 R h d G V u c X V l b G x l L D Z 9 J n F 1 b 3 Q 7 L C Z x d W 9 0 O 1 N l Y 3 R p b 2 4 x L 1 N j b 3 B l M l R h Y m V s b G V X w 6 R y b W V f S 8 O k b H R l L 0 d l w 6 R u Z G V y d G V y I F R 5 c C 5 7 S 2 9 t b W V u d G F y L D d 9 J n F 1 b 3 Q 7 L C Z x d W 9 0 O 1 N l Y 3 R p b 2 4 x L 1 N j b 3 B l M l R h Y m V s b G V X w 6 R y b W V f S 8 O k b H R l L 0 d l w 6 R u Z G V y d G V y I F R 5 c C 5 7 R W 1 p c 3 N p b 2 5 z Z m F r d G 9 y Z W 4 g W 2 l u I H Q g Q 0 8 y Z S 9 F a W 5 o Z W l 0 X S w 4 f S Z x d W 9 0 O y w m c X V v d D t T Z W N 0 a W 9 u M S 9 T Y 2 9 w Z T J U Y W J l b G x l V 8 O k c m 1 l X 0 v D p G x 0 Z S 9 H Z c O k b m R l c n R l c i B U e X A u e 0 J l c m V j a G 5 1 b m c g R W 1 p c 3 N p b 2 5 l b i B b a W 4 g d C B D T z J l X S w 5 f S Z x d W 9 0 O 1 0 s J n F 1 b 3 Q 7 U m V s Y X R p b 2 5 z a G l w S W 5 m b y Z x d W 9 0 O z p b X X 0 i I C 8 + P C 9 T d G F i b G V F b n R y a W V z P j w v S X R l b T 4 8 S X R l b T 4 8 S X R l b U x v Y 2 F 0 a W 9 u P j x J d G V t V H l w Z T 5 G b 3 J t d W x h P C 9 J d G V t V H l w Z T 4 8 S X R l b V B h d G g + U 2 V j d G l v b j E v U 2 N v c G U y V G F i Z W x s Z V c l Q z M l Q T R y b W V f S y V D M y V B N G x 0 Z S 9 R d W V s b G U 8 L 0 l 0 Z W 1 Q Y X R o P j w v S X R l b U x v Y 2 F 0 a W 9 u P j x T d G F i b G V F b n R y a W V z I C 8 + P C 9 J d G V t P j x J d G V t P j x J d G V t T G 9 j Y X R p b 2 4 + P E l 0 Z W 1 U e X B l P k Z v c m 1 1 b G E 8 L 0 l 0 Z W 1 U e X B l P j x J d G V t U G F 0 a D 5 T Z W N 0 a W 9 u M S 9 T Y 2 9 w Z T J U Y W J l b G x l V y V D M y V B N H J t Z V 9 L J U M z J U E 0 b H R l L 0 d l J U M z J U E 0 b m R l c n R l c i U y M F R 5 c D w v S X R l b V B h d G g + P C 9 J d G V t T G 9 j Y X R p b 2 4 + P F N 0 Y W J s Z U V u d H J p Z X M g L z 4 8 L 0 l 0 Z W 0 + P E l 0 Z W 0 + P E l 0 Z W 1 M b 2 N h d G l v b j 4 8 S X R l b V R 5 c G U + R m 9 y b X V s Y T w v S X R l b V R 5 c G U + P E l 0 Z W 1 Q Y X R o P l N l Y 3 R p b 2 4 x L 1 N j b 3 B l M V R h Y m V s b G V f Z i V D M y V C Q 3 J f V G V p b G J p b G F u e 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l J l Y 2 9 2 Z X J 5 V G F y Z 2 V 0 U 2 h l Z X Q i I F Z h b H V l P S J z V G V p b G J p b G F u e i B T Y 2 9 w Z S A x I i A v P j x F b n R y e S B U e X B l P S J S Z W N v d m V y e V R h c m d l d E N v b H V t b i I g V m F s d W U 9 I m w y I i A v P j x F b n R y e S B U e X B l P S J S Z W N v d m V y e V R h c m d l d F J v d y I g V m F s d W U 9 I m w 2 I i A v P j x F b n R y e S B U e X B l P S J G a W x s Z W R D b 2 1 w b G V 0 Z V J l c 3 V s d F R v V 2 9 y a 3 N o Z W V 0 I i B W Y W x 1 Z T 0 i b D E i I C 8 + P E V u d H J 5 I F R 5 c G U 9 I k Z p b G x D b 3 V u d C I g V m F s d W U 9 I m w w I i A v P j x F b n R y e S B U e X B l P S J G a W x s R X J y b 3 J D b 2 R l I i B W Y W x 1 Z T 0 i c 1 V u a 2 5 v d 2 4 i I C 8 + P E V u d H J 5 I F R 5 c G U 9 I k Z p b G x F c n J v c k N v d W 5 0 I i B W Y W x 1 Z T 0 i b D A i I C 8 + P E V u d H J 5 I F R 5 c G U 9 I k Z p b G x M Y X N 0 V X B k Y X R l Z C I g V m F s d W U 9 I m Q y M D I 0 L T A 0 L T I y V D E 1 O j U y O j E 3 L j I 5 N j A 4 N D N a I i A v P j x F b n R y e S B U e X B l P S J G a W x s Q 2 9 s d W 1 u V H l w Z X M i I F Z h b H V l P S J z Q m d B R 0 J n T U d C Z 1 l H Q l F V P S I g L z 4 8 R W 5 0 c n k g V H l w Z T 0 i R m l s b E N v b H V t b k 5 h b W V z I i B W Y W x 1 Z T 0 i c 1 s m c X V v d D t D Y W 1 w d X N 3 Y W h s X G 4 o R H J v c G R v d 2 4 p J n F 1 b 3 Q 7 L C Z x d W 9 0 O 0 d l Y s O k d W R l X G 4 o Q m V 6 Z W l j a G 5 1 b m c p J n F 1 b 3 Q 7 L C Z x d W 9 0 O 0 t h d G V n b 3 J p Z V x u K E R y b 3 B k b 3 d u K S Z x d W 9 0 O y w m c X V v d D t F b W l z c 2 l v b n N x d W V s b G V c b i h E c m 9 w Z G 9 3 b i k m c X V v d D s s J n F 1 b 3 Q 7 T W V u Z 2 U m c X V v d D s s J n F 1 b 3 Q 7 R W l u a G V p d F x u K H Z v c m F 1 c 2 d l Z s O 8 b G x 0 K S Z x d W 9 0 O y w m c X V v d D t E Y X R l b n V u c 2 l j a G V y a G V p d F x u K E R y b 3 B k b 3 d u K S Z x d W 9 0 O y w m c X V v d D t E Y X R l b n F 1 Z W x s Z S Z x d W 9 0 O y w m c X V v d D t L b 2 1 t Z W 5 0 Y X I m c X V v d D s s J n F 1 b 3 Q 7 R W 1 p c 3 N p b 2 5 z Z m F r d G 9 y Z W 4 g W 2 l u I H Q g Q 0 8 y Z S 9 F a W 5 o Z W l 0 X S Z x d W 9 0 O y w m c X V v d D t C Z X J l Y 2 h u d W 5 n I E V t a X N z a W 9 u Z W 4 g W 2 l u I H Q g Q 0 8 y Z V 0 m c X V v d D t d I i A v P j x F b n R y e S B U e X B l P S J R d W V y e U l E I i B W Y W x 1 Z T 0 i c 2 Q 3 Y T A x Z j U 5 L T k 4 N D Y t N D l j M y 1 h M z c 0 L T U z O T Z i M z R j M G I w O S I g L z 4 8 R W 5 0 c n k g V H l w Z T 0 i R m l s b F N 0 Y X R 1 c y I g V m F s d W U 9 I n N X Y W l 0 a W 5 n R m 9 y R X h j Z W x S Z W Z y Z X N o 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T Y 2 9 w Z T F U Y W J l b G x l X 2 b D v H J f V G V p b G J p b G F u e i 9 H Z c O k b m R l c n R l c i B U e X A u e 0 N h b X B 1 c 3 d h a G x c b i h E c m 9 w Z G 9 3 b i k s M H 0 m c X V v d D s s J n F 1 b 3 Q 7 U 2 V j d G l v b j E v U 2 N v c G U x V G F i Z W x s Z V 9 m w 7 x y X 1 R l a W x i a W x h b n o v R 2 X D p G 5 k Z X J 0 Z X I g V H l w L n t H Z W L D p H V k Z V x u K E J l e m V p Y 2 h u d W 5 n K S w x f S Z x d W 9 0 O y w m c X V v d D t T Z W N 0 a W 9 u M S 9 T Y 2 9 w Z T F U Y W J l b G x l X 2 b D v H J f V G V p b G J p b G F u e i 9 H Z c O k b m R l c n R l c i B U e X A u e 0 t h d G V n b 3 J p Z V x u K E R y b 3 B k b 3 d u K S w y f S Z x d W 9 0 O y w m c X V v d D t T Z W N 0 a W 9 u M S 9 T Y 2 9 w Z T F U Y W J l b G x l X 2 b D v H J f V G V p b G J p b G F u e i 9 H Z c O k b m R l c n R l c i B U e X A u e 0 V t a X N z a W 9 u c 3 F 1 Z W x s Z V x u K E R y b 3 B k b 3 d u K S w z f S Z x d W 9 0 O y w m c X V v d D t T Z W N 0 a W 9 u M S 9 T Y 2 9 w Z T F U Y W J l b G x l X 2 b D v H J f V G V p b G J p b G F u e i 9 H Z c O k b m R l c n R l c i B U e X A u e 0 1 l b m d l L D R 9 J n F 1 b 3 Q 7 L C Z x d W 9 0 O 1 N l Y 3 R p b 2 4 x L 1 N j b 3 B l M V R h Y m V s b G V f Z s O 8 c l 9 U Z W l s Y m l s Y W 5 6 L 0 d l w 6 R u Z G V y d G V y I F R 5 c C 5 7 R W l u a G V p d F x u K H Z v c m F 1 c 2 d l Z s O 8 b G x 0 K S w 1 f S Z x d W 9 0 O y w m c X V v d D t T Z W N 0 a W 9 u M S 9 T Y 2 9 w Z T F U Y W J l b G x l X 2 b D v H J f V G V p b G J p b G F u e i 9 H Z c O k b m R l c n R l c i B U e X A u e 0 R h d G V u d W 5 z a W N o Z X J o Z W l 0 X G 4 o R H J v c G R v d 2 4 p L D Z 9 J n F 1 b 3 Q 7 L C Z x d W 9 0 O 1 N l Y 3 R p b 2 4 x L 1 N j b 3 B l M V R h Y m V s b G V f Z s O 8 c l 9 U Z W l s Y m l s Y W 5 6 L 0 d l w 6 R u Z G V y d G V y I F R 5 c C 5 7 R G F 0 Z W 5 x d W V s b G U s N 3 0 m c X V v d D s s J n F 1 b 3 Q 7 U 2 V j d G l v b j E v U 2 N v c G U x V G F i Z W x s Z V 9 m w 7 x y X 1 R l a W x i a W x h b n o v R 2 X D p G 5 k Z X J 0 Z X I g V H l w L n t L b 2 1 t Z W 5 0 Y X I s O H 0 m c X V v d D s s J n F 1 b 3 Q 7 U 2 V j d G l v b j E v U 2 N v c G U x V G F i Z W x s Z V 9 m w 7 x y X 1 R l a W x i a W x h b n o v R 2 X D p G 5 k Z X J 0 Z X I g V H l w L n t F b W l z c 2 l v b n N m Y W t 0 b 3 J l b i B b a W 4 g d C B D T z J l L 0 V p b m h l a X R d L D l 9 J n F 1 b 3 Q 7 L C Z x d W 9 0 O 1 N l Y 3 R p b 2 4 x L 1 N j b 3 B l M V R h Y m V s b G V f Z s O 8 c l 9 U Z W l s Y m l s Y W 5 6 L 0 d l w 6 R u Z G V y d G V y I F R 5 c C 5 7 Q m V y Z W N o b n V u Z y B F b W l z c 2 l v b m V u I F t p b i B 0 I E N P M m V d L D E w f S Z x d W 9 0 O 1 0 s J n F 1 b 3 Q 7 Q 2 9 s d W 1 u Q 2 9 1 b n Q m c X V v d D s 6 M T E s J n F 1 b 3 Q 7 S 2 V 5 Q 2 9 s d W 1 u T m F t Z X M m c X V v d D s 6 W 1 0 s J n F 1 b 3 Q 7 Q 2 9 s d W 1 u S W R l b n R p d G l l c y Z x d W 9 0 O z p b J n F 1 b 3 Q 7 U 2 V j d G l v b j E v U 2 N v c G U x V G F i Z W x s Z V 9 m w 7 x y X 1 R l a W x i a W x h b n o v R 2 X D p G 5 k Z X J 0 Z X I g V H l w L n t D Y W 1 w d X N 3 Y W h s X G 4 o R H J v c G R v d 2 4 p L D B 9 J n F 1 b 3 Q 7 L C Z x d W 9 0 O 1 N l Y 3 R p b 2 4 x L 1 N j b 3 B l M V R h Y m V s b G V f Z s O 8 c l 9 U Z W l s Y m l s Y W 5 6 L 0 d l w 6 R u Z G V y d G V y I F R 5 c C 5 7 R 2 V i w 6 R 1 Z G V c b i h C Z X p l a W N o b n V u Z y k s M X 0 m c X V v d D s s J n F 1 b 3 Q 7 U 2 V j d G l v b j E v U 2 N v c G U x V G F i Z W x s Z V 9 m w 7 x y X 1 R l a W x i a W x h b n o v R 2 X D p G 5 k Z X J 0 Z X I g V H l w L n t L Y X R l Z 2 9 y a W V c b i h E c m 9 w Z G 9 3 b i k s M n 0 m c X V v d D s s J n F 1 b 3 Q 7 U 2 V j d G l v b j E v U 2 N v c G U x V G F i Z W x s Z V 9 m w 7 x y X 1 R l a W x i a W x h b n o v R 2 X D p G 5 k Z X J 0 Z X I g V H l w L n t F b W l z c 2 l v b n N x d W V s b G V c b i h E c m 9 w Z G 9 3 b i k s M 3 0 m c X V v d D s s J n F 1 b 3 Q 7 U 2 V j d G l v b j E v U 2 N v c G U x V G F i Z W x s Z V 9 m w 7 x y X 1 R l a W x i a W x h b n o v R 2 X D p G 5 k Z X J 0 Z X I g V H l w L n t N Z W 5 n Z S w 0 f S Z x d W 9 0 O y w m c X V v d D t T Z W N 0 a W 9 u M S 9 T Y 2 9 w Z T F U Y W J l b G x l X 2 b D v H J f V G V p b G J p b G F u e i 9 H Z c O k b m R l c n R l c i B U e X A u e 0 V p b m h l a X R c b i h 2 b 3 J h d X N n Z W b D v G x s d C k s N X 0 m c X V v d D s s J n F 1 b 3 Q 7 U 2 V j d G l v b j E v U 2 N v c G U x V G F i Z W x s Z V 9 m w 7 x y X 1 R l a W x i a W x h b n o v R 2 X D p G 5 k Z X J 0 Z X I g V H l w L n t E Y X R l b n V u c 2 l j a G V y a G V p d F x u K E R y b 3 B k b 3 d u K S w 2 f S Z x d W 9 0 O y w m c X V v d D t T Z W N 0 a W 9 u M S 9 T Y 2 9 w Z T F U Y W J l b G x l X 2 b D v H J f V G V p b G J p b G F u e i 9 H Z c O k b m R l c n R l c i B U e X A u e 0 R h d G V u c X V l b G x l L D d 9 J n F 1 b 3 Q 7 L C Z x d W 9 0 O 1 N l Y 3 R p b 2 4 x L 1 N j b 3 B l M V R h Y m V s b G V f Z s O 8 c l 9 U Z W l s Y m l s Y W 5 6 L 0 d l w 6 R u Z G V y d G V y I F R 5 c C 5 7 S 2 9 t b W V u d G F y L D h 9 J n F 1 b 3 Q 7 L C Z x d W 9 0 O 1 N l Y 3 R p b 2 4 x L 1 N j b 3 B l M V R h Y m V s b G V f Z s O 8 c l 9 U Z W l s Y m l s Y W 5 6 L 0 d l w 6 R u Z G V y d G V y I F R 5 c C 5 7 R W 1 p c 3 N p b 2 5 z Z m F r d G 9 y Z W 4 g W 2 l u I H Q g Q 0 8 y Z S 9 F a W 5 o Z W l 0 X S w 5 f S Z x d W 9 0 O y w m c X V v d D t T Z W N 0 a W 9 u M S 9 T Y 2 9 w Z T F U Y W J l b G x l X 2 b D v H J f V G V p b G J p b G F u e i 9 H Z c O k b m R l c n R l c i B U e X A u e 0 J l c m V j a G 5 1 b m c g R W 1 p c 3 N p b 2 5 l b i B b a W 4 g d C B D T z J l X S w x M H 0 m c X V v d D t d L C Z x d W 9 0 O 1 J l b G F 0 a W 9 u c 2 h p c E l u Z m 8 m c X V v d D s 6 W 1 1 9 I i A v P j w v U 3 R h Y m x l R W 5 0 c m l l c z 4 8 L 0 l 0 Z W 0 + P E l 0 Z W 0 + P E l 0 Z W 1 M b 2 N h d G l v b j 4 8 S X R l b V R 5 c G U + R m 9 y b X V s Y T w v S X R l b V R 5 c G U + P E l 0 Z W 1 Q Y X R o P l N l Y 3 R p b 2 4 x L 1 N j b 3 B l M V R h Y m V s b G V f Z i V D M y V C Q 3 J f V G V p b G J p b G F u e i 9 R d W V s b G U 8 L 0 l 0 Z W 1 Q Y X R o P j w v S X R l b U x v Y 2 F 0 a W 9 u P j x T d G F i b G V F b n R y a W V z I C 8 + P C 9 J d G V t P j x J d G V t P j x J d G V t T G 9 j Y X R p b 2 4 + P E l 0 Z W 1 U e X B l P k Z v c m 1 1 b G E 8 L 0 l 0 Z W 1 U e X B l P j x J d G V t U G F 0 a D 5 T Z W N 0 a W 9 u M S 9 T Y 2 9 w Z T F U Y W J l b G x l X 2 Y l Q z M l Q k N y X 1 R l a W x i a W x h b n o v R 2 U l Q z M l Q T R u Z G V y d G V y J T I w V H l w P C 9 J d G V t U G F 0 a D 4 8 L 0 l 0 Z W 1 M b 2 N h d G l v b j 4 8 U 3 R h Y m x l R W 5 0 c m l l c y A v P j w v S X R l b T 4 8 S X R l b T 4 8 S X R l b U x v Y 2 F 0 a W 9 u P j x J d G V t V H l w Z T 5 G b 3 J t d W x h P C 9 J d G V t V H l w Z T 4 8 S X R l b V B h d G g + U 2 V j d G l v b j E v U 2 N v c G U l M j A z X 0 t h c G l 0 Y W x n J U M z J U J D d G V y J T I w Z i V D M y V C Q 3 I l M j B U Z W l s Y m l s Y W 5 6 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R l a W x i a W x h b n o g U 2 N v c G U g M y I g L z 4 8 R W 5 0 c n k g V H l w Z T 0 i U m V j b 3 Z l c n l U Y X J n Z X R D b 2 x 1 b W 4 i I F Z h b H V l P S J s M S I g L z 4 8 R W 5 0 c n k g V H l w Z T 0 i U m V j b 3 Z l c n l U Y X J n Z X R S b 3 c i I F Z h b H V l P S J s M z E 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Q t M D Q t M j J U M T U 6 N T I 6 N T A u O T k 3 N j k 1 O F o i I C 8 + P E V u d H J 5 I F R 5 c G U 9 I k Z p b G x D b 2 x 1 b W 5 U e X B l c y I g V m F s d W U 9 I n N C Z 0 1 H Q m d Z Q U J R V T 0 i I C 8 + P E V u d H J 5 I F R 5 c G U 9 I k Z p b G x D b 2 x 1 b W 5 O Y W 1 l c y I g V m F s d W U 9 I n N b J n F 1 b 3 Q 7 R W 1 p c 3 N p b 2 5 z c X V l b G x l X G 4 o R H J v c G R v d 2 4 p J n F 1 b 3 Q 7 L C Z x d W 9 0 O 0 1 l b m d l J n F 1 b 3 Q 7 L C Z x d W 9 0 O 0 V p b m h l a X R c b i h 2 b 3 J h d X N n Z W b D v G x s d C k m c X V v d D s s J n F 1 b 3 Q 7 R G F 0 Z W 5 x d W F s a X T D p H Q m c X V v d D s s J n F 1 b 3 Q 7 R G F 0 Z W 5 x d W V s b G U m c X V v d D s s J n F 1 b 3 Q 7 S 2 9 t b W V u d G F y J n F 1 b 3 Q 7 L C Z x d W 9 0 O 0 V t a X N z a W 9 u c 2 Z h a 3 R v c m V u I F t p b i B 0 I E N P M m U v R W l u a G V p d F 0 m c X V v d D s s J n F 1 b 3 Q 7 Q m V y Z W N o b n V u Z y B F b W l z c 2 l v b m V u I F t p b i B 0 I E N P M m V d J n F 1 b 3 Q 7 X S I g L z 4 8 R W 5 0 c n k g V H l w Z T 0 i R m l s b F N 0 Y X R 1 c y I g V m F s d W U 9 I n N D b 2 1 w b G V 0 Z S I g L z 4 8 R W 5 0 c n k g V H l w Z T 0 i U X V l c n l J R C I g V m F s d W U 9 I n M 4 N T A 1 Y j Q z N y 0 5 Y j J h L T Q y Z m M t O T c w Y i 0 2 M W V l M m Z j N m N i Y j I i I C 8 + P E V u d H J 5 I F R 5 c G U 9 I l J l b G F 0 a W 9 u c 2 h p c E l u Z m 9 D b 2 5 0 Y W l u Z X I i I F Z h b H V l P S J z e y Z x d W 9 0 O 2 N v b H V t b k N v d W 5 0 J n F 1 b 3 Q 7 O j g s J n F 1 b 3 Q 7 a 2 V 5 Q 2 9 s d W 1 u T m F t Z X M m c X V v d D s 6 W 1 0 s J n F 1 b 3 Q 7 c X V l c n l S Z W x h d G l v b n N o a X B z J n F 1 b 3 Q 7 O l t d L C Z x d W 9 0 O 2 N v b H V t b k l k Z W 5 0 a X R p Z X M m c X V v d D s 6 W y Z x d W 9 0 O 1 N l Y 3 R p b 2 4 x L 1 N j b 3 B l I D N f S 2 F w a X R h b G f D v H R l c i B m w 7 x y I F R l a W x i a W x h b n o v R 2 X D p G 5 k Z X J 0 Z X I g V H l w L n t F b W l z c 2 l v b n N x d W V s b G V c b i h E c m 9 w Z G 9 3 b i k s M n 0 m c X V v d D s s J n F 1 b 3 Q 7 U 2 V j d G l v b j E v U 2 N v c G U g M 1 9 L Y X B p d G F s Z 8 O 8 d G V y I G b D v H I g V G V p b G J p b G F u e i 9 H Z c O k b m R l c n R l c i B U e X A u e 0 1 l b m d l L D N 9 J n F 1 b 3 Q 7 L C Z x d W 9 0 O 1 N l Y 3 R p b 2 4 x L 1 N j b 3 B l I D N f S 2 F w a X R h b G f D v H R l c i B m w 7 x y I F R l a W x i a W x h b n o v R 2 X D p G 5 k Z X J 0 Z X I g V H l w L n t F a W 5 o Z W l 0 X G 4 o d m 9 y Y X V z Z 2 V m w 7 x s b H Q p L D R 9 J n F 1 b 3 Q 7 L C Z x d W 9 0 O 1 N l Y 3 R p b 2 4 x L 1 N j b 3 B l I D N f S 2 F w a X R h b G f D v H R l c i B m w 7 x y I F R l a W x i a W x h b n o v R 2 X D p G 5 k Z X J 0 Z X I g V H l w L n t E Y X R l b n F 1 Y W x p d M O k d C w 1 f S Z x d W 9 0 O y w m c X V v d D t T Z W N 0 a W 9 u M S 9 T Y 2 9 w Z S A z X 0 t h c G l 0 Y W x n w 7 x 0 Z X I g Z s O 8 c i B U Z W l s Y m l s Y W 5 6 L 0 d l w 6 R u Z G V y d G V y I F R 5 c C 5 7 R G F 0 Z W 5 x d W V s b G U s N n 0 m c X V v d D s s J n F 1 b 3 Q 7 U 2 V j d G l v b j E v U 2 N v c G U g M 1 9 L Y X B p d G F s Z 8 O 8 d G V y I G b D v H I g V G V p b G J p b G F u e i 9 H Z c O k b m R l c n R l c i B U e X A u e 0 t v b W 1 l b n R h c i w 3 f S Z x d W 9 0 O y w m c X V v d D t T Z W N 0 a W 9 u M S 9 T Y 2 9 w Z S A z X 0 t h c G l 0 Y W x n w 7 x 0 Z X I g Z s O 8 c i B U Z W l s Y m l s Y W 5 6 L 0 d l w 6 R u Z G V y d G V y I F R 5 c C 5 7 R W 1 p c 3 N p b 2 5 z Z m F r d G 9 y Z W 4 g W 2 l u I H Q g Q 0 8 y Z S 9 F a W 5 o Z W l 0 X S w 4 f S Z x d W 9 0 O y w m c X V v d D t T Z W N 0 a W 9 u M S 9 T Y 2 9 w Z S A z X 0 t h c G l 0 Y W x n w 7 x 0 Z X I g Z s O 8 c i B U Z W l s Y m l s Y W 5 6 L 0 d l w 6 R u Z G V y d G V y I F R 5 c C 5 7 Q m V y Z W N o b n V u Z y B F b W l z c 2 l v b m V u I F t p b i B 0 I E N P M m V d L D l 9 J n F 1 b 3 Q 7 X S w m c X V v d D t D b 2 x 1 b W 5 D b 3 V u d C Z x d W 9 0 O z o 4 L C Z x d W 9 0 O 0 t l e U N v b H V t b k 5 h b W V z J n F 1 b 3 Q 7 O l t d L C Z x d W 9 0 O 0 N v b H V t b k l k Z W 5 0 a X R p Z X M m c X V v d D s 6 W y Z x d W 9 0 O 1 N l Y 3 R p b 2 4 x L 1 N j b 3 B l I D N f S 2 F w a X R h b G f D v H R l c i B m w 7 x y I F R l a W x i a W x h b n o v R 2 X D p G 5 k Z X J 0 Z X I g V H l w L n t F b W l z c 2 l v b n N x d W V s b G V c b i h E c m 9 w Z G 9 3 b i k s M n 0 m c X V v d D s s J n F 1 b 3 Q 7 U 2 V j d G l v b j E v U 2 N v c G U g M 1 9 L Y X B p d G F s Z 8 O 8 d G V y I G b D v H I g V G V p b G J p b G F u e i 9 H Z c O k b m R l c n R l c i B U e X A u e 0 1 l b m d l L D N 9 J n F 1 b 3 Q 7 L C Z x d W 9 0 O 1 N l Y 3 R p b 2 4 x L 1 N j b 3 B l I D N f S 2 F w a X R h b G f D v H R l c i B m w 7 x y I F R l a W x i a W x h b n o v R 2 X D p G 5 k Z X J 0 Z X I g V H l w L n t F a W 5 o Z W l 0 X G 4 o d m 9 y Y X V z Z 2 V m w 7 x s b H Q p L D R 9 J n F 1 b 3 Q 7 L C Z x d W 9 0 O 1 N l Y 3 R p b 2 4 x L 1 N j b 3 B l I D N f S 2 F w a X R h b G f D v H R l c i B m w 7 x y I F R l a W x i a W x h b n o v R 2 X D p G 5 k Z X J 0 Z X I g V H l w L n t E Y X R l b n F 1 Y W x p d M O k d C w 1 f S Z x d W 9 0 O y w m c X V v d D t T Z W N 0 a W 9 u M S 9 T Y 2 9 w Z S A z X 0 t h c G l 0 Y W x n w 7 x 0 Z X I g Z s O 8 c i B U Z W l s Y m l s Y W 5 6 L 0 d l w 6 R u Z G V y d G V y I F R 5 c C 5 7 R G F 0 Z W 5 x d W V s b G U s N n 0 m c X V v d D s s J n F 1 b 3 Q 7 U 2 V j d G l v b j E v U 2 N v c G U g M 1 9 L Y X B p d G F s Z 8 O 8 d G V y I G b D v H I g V G V p b G J p b G F u e i 9 H Z c O k b m R l c n R l c i B U e X A u e 0 t v b W 1 l b n R h c i w 3 f S Z x d W 9 0 O y w m c X V v d D t T Z W N 0 a W 9 u M S 9 T Y 2 9 w Z S A z X 0 t h c G l 0 Y W x n w 7 x 0 Z X I g Z s O 8 c i B U Z W l s Y m l s Y W 5 6 L 0 d l w 6 R u Z G V y d G V y I F R 5 c C 5 7 R W 1 p c 3 N p b 2 5 z Z m F r d G 9 y Z W 4 g W 2 l u I H Q g Q 0 8 y Z S 9 F a W 5 o Z W l 0 X S w 4 f S Z x d W 9 0 O y w m c X V v d D t T Z W N 0 a W 9 u M S 9 T Y 2 9 w Z S A z X 0 t h c G l 0 Y W x n w 7 x 0 Z X I g Z s O 8 c i B U Z W l s Y m l s Y W 5 6 L 0 d l w 6 R u Z G V y d G V y I F R 5 c C 5 7 Q m V y Z W N o b n V u Z y B F b W l z c 2 l v b m V u I F t p b i B 0 I E N P M m V d L D l 9 J n F 1 b 3 Q 7 X S w m c X V v d D t S Z W x h d G l v b n N o a X B J b m Z v J n F 1 b 3 Q 7 O l t d f S I g L z 4 8 L 1 N 0 Y W J s Z U V u d H J p Z X M + P C 9 J d G V t P j x J d G V t P j x J d G V t T G 9 j Y X R p b 2 4 + P E l 0 Z W 1 U e X B l P k Z v c m 1 1 b G E 8 L 0 l 0 Z W 1 U e X B l P j x J d G V t U G F 0 a D 5 T Z W N 0 a W 9 u M S 9 T Y 2 9 w Z S U y M D N f S 2 F w a X R h b G c l Q z M l Q k N 0 Z X I l M j B m J U M z J U J D c i U y M F R l a W x i a W x h b n o v U X V l b G x l P C 9 J d G V t U G F 0 a D 4 8 L 0 l 0 Z W 1 M b 2 N h d G l v b j 4 8 U 3 R h Y m x l R W 5 0 c m l l c y A v P j w v S X R l b T 4 8 S X R l b T 4 8 S X R l b U x v Y 2 F 0 a W 9 u P j x J d G V t V H l w Z T 5 G b 3 J t d W x h P C 9 J d G V t V H l w Z T 4 8 S X R l b V B h d G g + U 2 V j d G l v b j E v U 2 N v c G U l M j A z X 0 t h c G l 0 Y W x n J U M z J U J D d G V y J T I w Z i V D M y V C Q 3 I l M j B U Z W l s Y m l s Y W 5 6 L 0 d l J U M z J U E 0 b m R l c n R l c i U y M F R 5 c D w v S X R l b V B h d G g + P C 9 J d G V t T G 9 j Y X R p b 2 4 + P F N 0 Y W J s Z U V u d H J p Z X M g L z 4 8 L 0 l 0 Z W 0 + P E l 0 Z W 0 + P E l 0 Z W 1 M b 2 N h d G l v b j 4 8 S X R l b V R 5 c G U + R m 9 y b X V s Y T w v S X R l b V R 5 c G U + P E l 0 Z W 1 Q Y X R o P l N l Y 3 R p b 2 4 x L 1 N j b 3 B l J T I w M y U y M E 1 v Y m l s a X Q l Q z M l Q T R 0 J T I w Z i V D M y V C Q 3 I l M j B U Z W l s Y m l s Y W 5 6 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R l a W x i a W x h b n o g U 2 N v c G U g M y I g L z 4 8 R W 5 0 c n k g V H l w Z T 0 i U m V j b 3 Z l c n l U Y X J n Z X R D b 2 x 1 b W 4 i I F Z h b H V l P S J s M S I g L z 4 8 R W 5 0 c n k g V H l w Z T 0 i U m V j b 3 Z l c n l U Y X J n Z X R S b 3 c i I F Z h b H V l P S J s N T M i I C 8 + P E V u d H J 5 I F R 5 c G U 9 I k Z p b G x l Z E N v b X B s Z X R l U m V z d W x 0 V G 9 X b 3 J r c 2 h l Z X Q i I F Z h b H V l P S J s M S I g L z 4 8 R W 5 0 c n k g V H l w Z T 0 i R m l s b F N 0 Y X R 1 c y I g V m F s d W U 9 I n N D b 2 1 w b G V 0 Z S I g L z 4 8 R W 5 0 c n k g V H l w Z T 0 i R m l s b E N v b H V t b k 5 h b W V z I i B W Y W x 1 Z T 0 i c 1 s m c X V v d D t L Y X R l Z 2 9 y a W V c b i h E c m 9 w Z G 9 3 b i k m c X V v d D s s J n F 1 b 3 Q 7 R W 1 p c 3 N p b 2 5 z c X V l b G x l X G 4 o R H J v c G R v d 2 4 p J n F 1 b 3 Q 7 L C Z x d W 9 0 O 0 1 l b m d l J n F 1 b 3 Q 7 L C Z x d W 9 0 O 0 V p b m h l a X R c b i h 2 b 3 J h d X N n Z W b D v G x s d C k m c X V v d D s s J n F 1 b 3 Q 7 R G F 0 Z W 5 x d W F s a X T D p H Q m c X V v d D s s J n F 1 b 3 Q 7 R G F 0 Z W 5 x d W V s b G U m c X V v d D s s J n F 1 b 3 Q 7 S 2 9 t b W V u d G F y J n F 1 b 3 Q 7 L C Z x d W 9 0 O 0 V t a X N z a W 9 u c 2 Z h a 3 R v c m V u I F t p b i B 0 I E N P M m U v R W l u a G V p d F 0 m c X V v d D s s J n F 1 b 3 Q 7 Q m V y Z W N o b n V u Z y B F b W l z c 2 l v b m V u I F t p b i B 0 I E N P M m V d J n F 1 b 3 Q 7 X S I g L z 4 8 R W 5 0 c n k g V H l w Z T 0 i R m l s b E N v b H V t b l R 5 c G V z I i B W Y W x 1 Z T 0 i c 0 J n W U R B Q V l H Q U F B R i I g L z 4 8 R W 5 0 c n k g V H l w Z T 0 i R m l s b E x h c 3 R V c G R h d G V k I i B W Y W x 1 Z T 0 i Z D I w M j Q t M D Q t M T d U M D c 6 M z A 6 N D U u O T A 4 M j I 5 N F o i I C 8 + P E V u d H J 5 I F R 5 c G U 9 I k Z p b G x F c n J v c k N v d W 5 0 I i B W Y W x 1 Z T 0 i b D A i I C 8 + P E V u d H J 5 I F R 5 c G U 9 I k Z p b G x F c n J v c k N v Z G U i I F Z h b H V l P S J z V W 5 r b m 9 3 b i I g L z 4 8 R W 5 0 c n k g V H l w Z T 0 i R m l s b E N v d W 5 0 I i B W Y W x 1 Z T 0 i b D E 3 I i A v P j x F b n R y e S B U e X B l P S J B Z G R l Z F R v R G F 0 Y U 1 v Z G V s I i B W Y W x 1 Z T 0 i b D A i I C 8 + P E V u d H J 5 I F R 5 c G U 9 I l F 1 Z X J 5 S U Q i I F Z h b H V l P S J z N D V m N T Y w O D I t Y z F i Y i 0 0 Z T B h L W J h N j k t N T A 2 Y m Z h O D Q y Z j Q w I i A v P j x F b n R y e S B U e X B l P S J S Z W x h d G l v b n N o a X B J b m Z v Q 2 9 u d G F p b m V y I i B W Y W x 1 Z T 0 i c 3 s m c X V v d D t j b 2 x 1 b W 5 D b 3 V u d C Z x d W 9 0 O z o 5 L C Z x d W 9 0 O 2 t l e U N v b H V t b k 5 h b W V z J n F 1 b 3 Q 7 O l t d L C Z x d W 9 0 O 3 F 1 Z X J 5 U m V s Y X R p b 2 5 z a G l w c y Z x d W 9 0 O z p b X S w m c X V v d D t j b 2 x 1 b W 5 J Z G V u d G l 0 a W V z J n F 1 b 3 Q 7 O l s m c X V v d D t T Z W N 0 a W 9 u M S 9 T Y 2 9 w Z S A z I E 1 v Y m l s a X T D p H Q g Z s O 8 c i B U Z W l s Y m l s Y W 5 6 L 0 d l w 6 R u Z G V y d G V y I F R 5 c C 5 7 S 2 F 0 Z W d v c m l l X G 4 o R H J v c G R v d 2 4 p L D J 9 J n F 1 b 3 Q 7 L C Z x d W 9 0 O 1 N l Y 3 R p b 2 4 x L 1 N j b 3 B l I D M g T W 9 i a W x p d M O k d C B m w 7 x y I F R l a W x i a W x h b n o v R 2 X D p G 5 k Z X J 0 Z X I g V H l w L n t F b W l z c 2 l v b n N x d W V s b G V c b i h E c m 9 w Z G 9 3 b i k s M 3 0 m c X V v d D s s J n F 1 b 3 Q 7 U 2 V j d G l v b j E v U 2 N v c G U g M y B N b 2 J p b G l 0 w 6 R 0 I G b D v H I g V G V p b G J p b G F u e i 9 H Z c O k b m R l c n R l c i B U e X A u e 0 1 l b m d l L D R 9 J n F 1 b 3 Q 7 L C Z x d W 9 0 O 1 N l Y 3 R p b 2 4 x L 1 N j b 3 B l I D M g T W 9 i a W x p d M O k d C B m w 7 x y I F R l a W x i a W x h b n o v R 2 X D p G 5 k Z X J 0 Z X I g V H l w L n t F a W 5 o Z W l 0 X G 4 o d m 9 y Y X V z Z 2 V m w 7 x s b H Q p L D V 9 J n F 1 b 3 Q 7 L C Z x d W 9 0 O 1 N l Y 3 R p b 2 4 x L 1 N j b 3 B l I D M g T W 9 i a W x p d M O k d C B m w 7 x y I F R l a W x i a W x h b n o v R 2 X D p G 5 k Z X J 0 Z X I g V H l w L n t E Y X R l b n F 1 Y W x p d M O k d C w 2 f S Z x d W 9 0 O y w m c X V v d D t T Z W N 0 a W 9 u M S 9 T Y 2 9 w Z S A z I E 1 v Y m l s a X T D p H Q g Z s O 8 c i B U Z W l s Y m l s Y W 5 6 L 0 d l w 6 R u Z G V y d G V y I F R 5 c C 5 7 R G F 0 Z W 5 x d W V s b G U s N 3 0 m c X V v d D s s J n F 1 b 3 Q 7 U 2 V j d G l v b j E v U 2 N v c G U g M y B N b 2 J p b G l 0 w 6 R 0 I G b D v H I g V G V p b G J p b G F u e i 9 H Z c O k b m R l c n R l c i B U e X A u e 0 t v b W 1 l b n R h c i w 4 f S Z x d W 9 0 O y w m c X V v d D t T Z W N 0 a W 9 u M S 9 T Y 2 9 w Z S A z I E 1 v Y m l s a X T D p H Q g Z s O 8 c i B U Z W l s Y m l s Y W 5 6 L 0 d l w 6 R u Z G V y d G V y I F R 5 c C 5 7 R W 1 p c 3 N p b 2 5 z Z m F r d G 9 y Z W 4 g W 2 l u I H Q g Q 0 8 y Z S 9 F a W 5 o Z W l 0 X S w 5 f S Z x d W 9 0 O y w m c X V v d D t T Z W N 0 a W 9 u M S 9 T Y 2 9 w Z S A z I E 1 v Y m l s a X T D p H Q g Z s O 8 c i B U Z W l s Y m l s Y W 5 6 L 0 d l w 6 R u Z G V y d G V y I F R 5 c C 5 7 Q m V y Z W N o b n V u Z y B F b W l z c 2 l v b m V u I F t p b i B 0 I E N P M m V d L D E w f S Z x d W 9 0 O 1 0 s J n F 1 b 3 Q 7 Q 2 9 s d W 1 u Q 2 9 1 b n Q m c X V v d D s 6 O S w m c X V v d D t L Z X l D b 2 x 1 b W 5 O Y W 1 l c y Z x d W 9 0 O z p b X S w m c X V v d D t D b 2 x 1 b W 5 J Z G V u d G l 0 a W V z J n F 1 b 3 Q 7 O l s m c X V v d D t T Z W N 0 a W 9 u M S 9 T Y 2 9 w Z S A z I E 1 v Y m l s a X T D p H Q g Z s O 8 c i B U Z W l s Y m l s Y W 5 6 L 0 d l w 6 R u Z G V y d G V y I F R 5 c C 5 7 S 2 F 0 Z W d v c m l l X G 4 o R H J v c G R v d 2 4 p L D J 9 J n F 1 b 3 Q 7 L C Z x d W 9 0 O 1 N l Y 3 R p b 2 4 x L 1 N j b 3 B l I D M g T W 9 i a W x p d M O k d C B m w 7 x y I F R l a W x i a W x h b n o v R 2 X D p G 5 k Z X J 0 Z X I g V H l w L n t F b W l z c 2 l v b n N x d W V s b G V c b i h E c m 9 w Z G 9 3 b i k s M 3 0 m c X V v d D s s J n F 1 b 3 Q 7 U 2 V j d G l v b j E v U 2 N v c G U g M y B N b 2 J p b G l 0 w 6 R 0 I G b D v H I g V G V p b G J p b G F u e i 9 H Z c O k b m R l c n R l c i B U e X A u e 0 1 l b m d l L D R 9 J n F 1 b 3 Q 7 L C Z x d W 9 0 O 1 N l Y 3 R p b 2 4 x L 1 N j b 3 B l I D M g T W 9 i a W x p d M O k d C B m w 7 x y I F R l a W x i a W x h b n o v R 2 X D p G 5 k Z X J 0 Z X I g V H l w L n t F a W 5 o Z W l 0 X G 4 o d m 9 y Y X V z Z 2 V m w 7 x s b H Q p L D V 9 J n F 1 b 3 Q 7 L C Z x d W 9 0 O 1 N l Y 3 R p b 2 4 x L 1 N j b 3 B l I D M g T W 9 i a W x p d M O k d C B m w 7 x y I F R l a W x i a W x h b n o v R 2 X D p G 5 k Z X J 0 Z X I g V H l w L n t E Y X R l b n F 1 Y W x p d M O k d C w 2 f S Z x d W 9 0 O y w m c X V v d D t T Z W N 0 a W 9 u M S 9 T Y 2 9 w Z S A z I E 1 v Y m l s a X T D p H Q g Z s O 8 c i B U Z W l s Y m l s Y W 5 6 L 0 d l w 6 R u Z G V y d G V y I F R 5 c C 5 7 R G F 0 Z W 5 x d W V s b G U s N 3 0 m c X V v d D s s J n F 1 b 3 Q 7 U 2 V j d G l v b j E v U 2 N v c G U g M y B N b 2 J p b G l 0 w 6 R 0 I G b D v H I g V G V p b G J p b G F u e i 9 H Z c O k b m R l c n R l c i B U e X A u e 0 t v b W 1 l b n R h c i w 4 f S Z x d W 9 0 O y w m c X V v d D t T Z W N 0 a W 9 u M S 9 T Y 2 9 w Z S A z I E 1 v Y m l s a X T D p H Q g Z s O 8 c i B U Z W l s Y m l s Y W 5 6 L 0 d l w 6 R u Z G V y d G V y I F R 5 c C 5 7 R W 1 p c 3 N p b 2 5 z Z m F r d G 9 y Z W 4 g W 2 l u I H Q g Q 0 8 y Z S 9 F a W 5 o Z W l 0 X S w 5 f S Z x d W 9 0 O y w m c X V v d D t T Z W N 0 a W 9 u M S 9 T Y 2 9 w Z S A z I E 1 v Y m l s a X T D p H Q g Z s O 8 c i B U Z W l s Y m l s Y W 5 6 L 0 d l w 6 R u Z G V y d G V y I F R 5 c C 5 7 Q m V y Z W N o b n V u Z y B F b W l z c 2 l v b m V u I F t p b i B 0 I E N P M m V d L D E w f S Z x d W 9 0 O 1 0 s J n F 1 b 3 Q 7 U m V s Y X R p b 2 5 z a G l w S W 5 m b y Z x d W 9 0 O z p b X X 0 i I C 8 + P C 9 T d G F i b G V F b n R y a W V z P j w v S X R l b T 4 8 S X R l b T 4 8 S X R l b U x v Y 2 F 0 a W 9 u P j x J d G V t V H l w Z T 5 G b 3 J t d W x h P C 9 J d G V t V H l w Z T 4 8 S X R l b V B h d G g + U 2 V j d G l v b j E v U 2 N v c G U l M j A z J T I w T W 9 i a W x p d C V D M y V B N H Q l M j B m J U M z J U J D c i U y M F R l a W x i a W x h b n o v U X V l b G x l P C 9 J d G V t U G F 0 a D 4 8 L 0 l 0 Z W 1 M b 2 N h d G l v b j 4 8 U 3 R h Y m x l R W 5 0 c m l l c y A v P j w v S X R l b T 4 8 S X R l b T 4 8 S X R l b U x v Y 2 F 0 a W 9 u P j x J d G V t V H l w Z T 5 G b 3 J t d W x h P C 9 J d G V t V H l w Z T 4 8 S X R l b V B h d G g + U 2 V j d G l v b j E v U 2 N v c G U l M j A z J T I w T W 9 i a W x p d C V D M y V B N H Q l M j B m J U M z J U J D c i U y M F R l a W x i a W x h b n o v R 2 U l Q z M l Q T R u Z G V y d G V y J T I w V H l w P C 9 J d G V t U G F 0 a D 4 8 L 0 l 0 Z W 1 M b 2 N h d G l v b j 4 8 U 3 R h Y m x l R W 5 0 c m l l c y A v P j w v S X R l b T 4 8 S X R l b T 4 8 S X R l b U x v Y 2 F 0 a W 9 u P j x J d G V t V H l w Z T 5 G b 3 J t d W x h P C 9 J d G V t V H l w Z T 4 8 S X R l b V B h d G g + U 2 V j d G l v b j E v U 2 N v c G U l M j A z J T I w T W 9 i a W x p d C V D M y V B N H Q l M j B m J U M z J U J D c i U y M F R l a W x i a W x h b n o v R W 5 0 Z m V y b n R l J T I w U 3 B h b H R l b j w v S X R l b V B h d G g + P C 9 J d G V t T G 9 j Y X R p b 2 4 + P F N 0 Y W J s Z U V u d H J p Z X M g L z 4 8 L 0 l 0 Z W 0 + P E l 0 Z W 0 + P E l 0 Z W 1 M b 2 N h d G l v b j 4 8 S X R l b V R 5 c G U + R m 9 y b X V s Y T w v S X R l b V R 5 c G U + P E l 0 Z W 1 Q Y X R o P l N l Y 3 R p b 2 4 x L 1 N j b 3 B l J T I w M y U y M E F i Z m F s b C U y M C U y N i U y M F d h c 3 N l c i U y M G Y l Q z M l Q k N y J T I w V G V p b G J p b G F u e 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U Z W l s Y m l s Y W 5 6 I F N j b 3 B l I D M i I C 8 + P E V u d H J 5 I F R 5 c G U 9 I l J l Y 2 9 2 Z X J 5 V G F y Z 2 V 0 Q 2 9 s d W 1 u I i B W Y W x 1 Z T 0 i b D E i I C 8 + P E V u d H J 5 I F R 5 c G U 9 I l J l Y 2 9 2 Z X J 5 V G F y Z 2 V 0 U m 9 3 I i B W Y W x 1 Z T 0 i b D c 1 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0 L T A 0 L T E 1 V D E 1 O j A w O j M 2 L j Q 4 O D M 3 N z Z a I i A v P j x F b n R y e S B U e X B l P S J G a W x s Q 2 9 s d W 1 u V H l w Z X M i I F Z h b H V l P S J z Q m d N R 0 J n W U F C U V U 9 I i A v P j x F b n R y e S B U e X B l P S J G a W x s Q 2 9 s d W 1 u T m F t Z X M i I F Z h b H V l P S J z W y Z x d W 9 0 O 0 V t a X N z a W 9 u c 3 F 1 Z W x s Z V x u K E R y b 3 B k b 3 d u K S Z x d W 9 0 O y w m c X V v d D t N Z W 5 n Z S Z x d W 9 0 O y w m c X V v d D t F a W 5 o Z W l 0 X G 4 o d m 9 y Y X V z Z 2 V m w 7 x s b H Q p J n F 1 b 3 Q 7 L C Z x d W 9 0 O 0 R h d G V u c X V h b G l 0 w 6 R 0 J n F 1 b 3 Q 7 L C Z x d W 9 0 O 0 R h d G V u c X V l b G x l J n F 1 b 3 Q 7 L C Z x d W 9 0 O 0 t v b W 1 l b n R h c i Z x d W 9 0 O y w m c X V v d D t F b W l z c 2 l v b n N m Y W t 0 b 3 J l b i B b a W 4 g d C B D T z J l L 0 V p b m h l a X R d J n F 1 b 3 Q 7 L C Z x d W 9 0 O 0 J l c m V j a G 5 1 b m c g R W 1 p c 3 N p b 2 5 l b i B b a W 4 g d C B D T z J l X S 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N j b 3 B l I D M g Q W J m Y W x s I F x 1 M D A y N i B X Y X N z Z X I g Z s O 8 c i B U Z W l s Y m l s Y W 5 6 L 0 d l w 6 R u Z G V y d G V y I F R 5 c C 5 7 R W 1 p c 3 N p b 2 5 z c X V l b G x l X G 4 o R H J v c G R v d 2 4 p L D J 9 J n F 1 b 3 Q 7 L C Z x d W 9 0 O 1 N l Y 3 R p b 2 4 x L 1 N j b 3 B l I D M g Q W J m Y W x s I F x 1 M D A y N i B X Y X N z Z X I g Z s O 8 c i B U Z W l s Y m l s Y W 5 6 L 0 d l w 6 R u Z G V y d G V y I F R 5 c C 5 7 T W V u Z 2 U s M 3 0 m c X V v d D s s J n F 1 b 3 Q 7 U 2 V j d G l v b j E v U 2 N v c G U g M y B B Y m Z h b G w g X H U w M D I 2 I F d h c 3 N l c i B m w 7 x y I F R l a W x i a W x h b n o v R 2 X D p G 5 k Z X J 0 Z X I g V H l w L n t F a W 5 o Z W l 0 X G 4 o d m 9 y Y X V z Z 2 V m w 7 x s b H Q p L D R 9 J n F 1 b 3 Q 7 L C Z x d W 9 0 O 1 N l Y 3 R p b 2 4 x L 1 N j b 3 B l I D M g Q W J m Y W x s I F x 1 M D A y N i B X Y X N z Z X I g Z s O 8 c i B U Z W l s Y m l s Y W 5 6 L 0 d l w 6 R u Z G V y d G V y I F R 5 c C 5 7 R G F 0 Z W 5 x d W F s a X T D p H Q s N X 0 m c X V v d D s s J n F 1 b 3 Q 7 U 2 V j d G l v b j E v U 2 N v c G U g M y B B Y m Z h b G w g X H U w M D I 2 I F d h c 3 N l c i B m w 7 x y I F R l a W x i a W x h b n o v R 2 X D p G 5 k Z X J 0 Z X I g V H l w L n t E Y X R l b n F 1 Z W x s Z S w 2 f S Z x d W 9 0 O y w m c X V v d D t T Z W N 0 a W 9 u M S 9 T Y 2 9 w Z S A z I E F i Z m F s b C B c d T A w M j Y g V 2 F z c 2 V y I G b D v H I g V G V p b G J p b G F u e i 9 H Z c O k b m R l c n R l c i B U e X A u e 0 t v b W 1 l b n R h c i w 3 f S Z x d W 9 0 O y w m c X V v d D t T Z W N 0 a W 9 u M S 9 T Y 2 9 w Z S A z I E F i Z m F s b C B c d T A w M j Y g V 2 F z c 2 V y I G b D v H I g V G V p b G J p b G F u e i 9 H Z c O k b m R l c n R l c i B U e X A u e 0 V t a X N z a W 9 u c 2 Z h a 3 R v c m V u I F t p b i B 0 I E N P M m U v R W l u a G V p d F 0 s O H 0 m c X V v d D s s J n F 1 b 3 Q 7 U 2 V j d G l v b j E v U 2 N v c G U g M y B B Y m Z h b G w g X H U w M D I 2 I F d h c 3 N l c i B m w 7 x y I F R l a W x i a W x h b n o v R 2 X D p G 5 k Z X J 0 Z X I g V H l w L n t C Z X J l Y 2 h u d W 5 n I E V t a X N z a W 9 u Z W 4 g W 2 l u I H Q g Q 0 8 y Z V 0 s O X 0 m c X V v d D t d L C Z x d W 9 0 O 0 N v b H V t b k N v d W 5 0 J n F 1 b 3 Q 7 O j g s J n F 1 b 3 Q 7 S 2 V 5 Q 2 9 s d W 1 u T m F t Z X M m c X V v d D s 6 W 1 0 s J n F 1 b 3 Q 7 Q 2 9 s d W 1 u S W R l b n R p d G l l c y Z x d W 9 0 O z p b J n F 1 b 3 Q 7 U 2 V j d G l v b j E v U 2 N v c G U g M y B B Y m Z h b G w g X H U w M D I 2 I F d h c 3 N l c i B m w 7 x y I F R l a W x i a W x h b n o v R 2 X D p G 5 k Z X J 0 Z X I g V H l w L n t F b W l z c 2 l v b n N x d W V s b G V c b i h E c m 9 w Z G 9 3 b i k s M n 0 m c X V v d D s s J n F 1 b 3 Q 7 U 2 V j d G l v b j E v U 2 N v c G U g M y B B Y m Z h b G w g X H U w M D I 2 I F d h c 3 N l c i B m w 7 x y I F R l a W x i a W x h b n o v R 2 X D p G 5 k Z X J 0 Z X I g V H l w L n t N Z W 5 n Z S w z f S Z x d W 9 0 O y w m c X V v d D t T Z W N 0 a W 9 u M S 9 T Y 2 9 w Z S A z I E F i Z m F s b C B c d T A w M j Y g V 2 F z c 2 V y I G b D v H I g V G V p b G J p b G F u e i 9 H Z c O k b m R l c n R l c i B U e X A u e 0 V p b m h l a X R c b i h 2 b 3 J h d X N n Z W b D v G x s d C k s N H 0 m c X V v d D s s J n F 1 b 3 Q 7 U 2 V j d G l v b j E v U 2 N v c G U g M y B B Y m Z h b G w g X H U w M D I 2 I F d h c 3 N l c i B m w 7 x y I F R l a W x i a W x h b n o v R 2 X D p G 5 k Z X J 0 Z X I g V H l w L n t E Y X R l b n F 1 Y W x p d M O k d C w 1 f S Z x d W 9 0 O y w m c X V v d D t T Z W N 0 a W 9 u M S 9 T Y 2 9 w Z S A z I E F i Z m F s b C B c d T A w M j Y g V 2 F z c 2 V y I G b D v H I g V G V p b G J p b G F u e i 9 H Z c O k b m R l c n R l c i B U e X A u e 0 R h d G V u c X V l b G x l L D Z 9 J n F 1 b 3 Q 7 L C Z x d W 9 0 O 1 N l Y 3 R p b 2 4 x L 1 N j b 3 B l I D M g Q W J m Y W x s I F x 1 M D A y N i B X Y X N z Z X I g Z s O 8 c i B U Z W l s Y m l s Y W 5 6 L 0 d l w 6 R u Z G V y d G V y I F R 5 c C 5 7 S 2 9 t b W V u d G F y L D d 9 J n F 1 b 3 Q 7 L C Z x d W 9 0 O 1 N l Y 3 R p b 2 4 x L 1 N j b 3 B l I D M g Q W J m Y W x s I F x 1 M D A y N i B X Y X N z Z X I g Z s O 8 c i B U Z W l s Y m l s Y W 5 6 L 0 d l w 6 R u Z G V y d G V y I F R 5 c C 5 7 R W 1 p c 3 N p b 2 5 z Z m F r d G 9 y Z W 4 g W 2 l u I H Q g Q 0 8 y Z S 9 F a W 5 o Z W l 0 X S w 4 f S Z x d W 9 0 O y w m c X V v d D t T Z W N 0 a W 9 u M S 9 T Y 2 9 w Z S A z I E F i Z m F s b C B c d T A w M j Y g V 2 F z c 2 V y I G b D v H I g V G V p b G J p b G F u e i 9 H Z c O k b m R l c n R l c i B U e X A u e 0 J l c m V j a G 5 1 b m c g R W 1 p c 3 N p b 2 5 l b i B b a W 4 g d C B D T z J l X S w 5 f S Z x d W 9 0 O 1 0 s J n F 1 b 3 Q 7 U m V s Y X R p b 2 5 z a G l w S W 5 m b y Z x d W 9 0 O z p b X X 0 i I C 8 + P C 9 T d G F i b G V F b n R y a W V z P j w v S X R l b T 4 8 S X R l b T 4 8 S X R l b U x v Y 2 F 0 a W 9 u P j x J d G V t V H l w Z T 5 G b 3 J t d W x h P C 9 J d G V t V H l w Z T 4 8 S X R l b V B h d G g + U 2 V j d G l v b j E v U 2 N v c G U l M j A z J T I w Q W J m Y W x s J T I w J T I 2 J T I w V 2 F z c 2 V y J T I w Z i V D M y V C Q 3 I l M j B U Z W l s Y m l s Y W 5 6 L 1 F 1 Z W x s Z T w v S X R l b V B h d G g + P C 9 J d G V t T G 9 j Y X R p b 2 4 + P F N 0 Y W J s Z U V u d H J p Z X M g L z 4 8 L 0 l 0 Z W 0 + P E l 0 Z W 0 + P E l 0 Z W 1 M b 2 N h d G l v b j 4 8 S X R l b V R 5 c G U + R m 9 y b X V s Y T w v S X R l b V R 5 c G U + P E l 0 Z W 1 Q Y X R o P l N l Y 3 R p b 2 4 x L 1 N j b 3 B l J T I w M y U y M E F i Z m F s b C U y M C U y N i U y M F d h c 3 N l c i U y M G Y l Q z M l Q k N y J T I w V G V p b G J p b G F u e i 9 H Z S V D M y V B N G 5 k Z X J 0 Z X I l M j B U e X A 8 L 0 l 0 Z W 1 Q Y X R o P j w v S X R l b U x v Y 2 F 0 a W 9 u P j x T d G F i b G V F b n R y a W V z I C 8 + P C 9 J d G V t P j x J d G V t P j x J d G V t T G 9 j Y X R p b 2 4 + P E l 0 Z W 1 U e X B l P k Z v c m 1 1 b G E 8 L 0 l 0 Z W 1 U e X B l P j x J d G V t U G F 0 a D 5 T Z W N 0 a W 9 u M S 9 T Y 2 9 w Z S U y M D M l M j B B Y m Z h b G w l M j A l M j Y l M j B X Y X N z Z X I l M j B m J U M z J U J D c i U y M F R l a W x i a W x h b n o v R W 5 0 Z m V y b n R l J T I w U 3 B h b H R l b j w v S X R l b V B h d G g + P C 9 J d G V t T G 9 j Y X R p b 2 4 + P F N 0 Y W J s Z U V u d H J p Z X M g L z 4 8 L 0 l 0 Z W 0 + P E l 0 Z W 0 + P E l 0 Z W 1 M b 2 N h d G l v b j 4 8 S X R l b V R 5 c G U + R m 9 y b X V s Y T w v S X R l b V R 5 c G U + P E l 0 Z W 1 Q Y X R o P l N l Y 3 R p b 2 4 x L 1 N j b 3 B l M y U y M F d h c m V u J T I 2 R G l l b n N 0 J T I w Z i V D M y V C Q 3 I l M j B U Z W l s Y m l s Y W 5 6 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R l a W x i a W x h b n o g U 2 N v c G U g M y I g L z 4 8 R W 5 0 c n k g V H l w Z T 0 i U m V j b 3 Z l c n l U Y X J n Z X R D b 2 x 1 b W 4 i I F Z h b H V l P S J s M S I g L z 4 8 R W 5 0 c n k g V H l w Z T 0 i U m V j b 3 Z l c n l U Y X J n Z X R S b 3 c i I F Z h b H V l P S J s N i I g L z 4 8 R W 5 0 c n k g V H l w Z T 0 i R m l s b G V k Q 2 9 t c G x l d G V S Z X N 1 b H R U b 1 d v c m t z a G V l d C I g V m F s d W U 9 I m w x I i A v P j x F b n R y e S B U e X B l P S J G a W x s U 3 R h d H V z I i B W Y W x 1 Z T 0 i c 0 N v b X B s Z X R l I i A v P j x F b n R y e S B U e X B l P S J G a W x s Q 2 9 s d W 1 u T m F t Z X M i I F Z h b H V l P S J z W y Z x d W 9 0 O 0 V t a X N z a W 9 u c 3 F 1 Z W x s Z V x u K E R y b 3 B k b 3 d u K S Z x d W 9 0 O y w m c X V v d D t N Z W 5 n Z S Z x d W 9 0 O y w m c X V v d D t F a W 5 o Z W l 0 X G 4 o d m 9 y Y X V z Z 2 V m w 7 x s b H Q p J n F 1 b 3 Q 7 L C Z x d W 9 0 O 0 R h d G V u c X V h b G l 0 w 6 R 0 J n F 1 b 3 Q 7 L C Z x d W 9 0 O 0 R h d G V u c X V l b G x l J n F 1 b 3 Q 7 L C Z x d W 9 0 O 0 t v b W 1 l b n R h c i Z x d W 9 0 O y w m c X V v d D t F b W l z c 2 l v b n N m Y W t 0 b 3 J l b i B b a W 4 g d C B D T z J l L 0 V p b m h l a X R d J n F 1 b 3 Q 7 L C Z x d W 9 0 O 0 J l c m V j a G 5 1 b m c g R W 1 p c 3 N p b 2 5 l b i B b a W 4 g d C B D T z J l X S Z x d W 9 0 O 1 0 i I C 8 + P E V u d H J 5 I F R 5 c G U 9 I k Z p b G x D b 2 x 1 b W 5 U e X B l c y I g V m F s d W U 9 I n N C Z 1 V H Q m d Z Q U J R V T 0 i I C 8 + P E V u d H J 5 I F R 5 c G U 9 I k Z p b G x M Y X N 0 V X B k Y X R l Z C I g V m F s d W U 9 I m Q y M D I 0 L T A 0 L T I y V D E 1 O j U y O j Q 4 L j Q x O T k z M z J a I i A v P j x F b n R y e S B U e X B l P S J G a W x s R X J y b 3 J D b 3 V u d C I g V m F s d W U 9 I m w w I i A v P j x F b n R y e S B U e X B l P S J G a W x s R X J y b 3 J D b 2 R l I i B W Y W x 1 Z T 0 i c 1 V u a 2 5 v d 2 4 i I C 8 + P E V u d H J 5 I F R 5 c G U 9 I k Z p b G x D b 3 V u d C I g V m F s d W U 9 I m w x O C I g L z 4 8 R W 5 0 c n k g V H l w Z T 0 i U X V l c n l J R C I g V m F s d W U 9 I n N m N D Z m N T g 3 Z C 0 3 Y z Q 4 L T R m N j Q t O G N j M S 1 k Z j A 0 N W J j N z J m Y T Y 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2 N v c G U z I F d h c m V u X H U w M D I 2 R G l l b n N 0 I G b D v H I g V G V p b G J p b G F u e i 9 H Z c O k b m R l c n R l c i B U e X A u e 0 V t a X N z a W 9 u c 3 F 1 Z W x s Z V x u K E R y b 3 B k b 3 d u K S w y f S Z x d W 9 0 O y w m c X V v d D t T Z W N 0 a W 9 u M S 9 T Y 2 9 w Z T M g V 2 F y Z W 5 c d T A w M j Z E a W V u c 3 Q g Z s O 8 c i B U Z W l s Y m l s Y W 5 6 L 0 d l w 6 R u Z G V y d G V y I F R 5 c C 5 7 T W V u Z 2 U s M 3 0 m c X V v d D s s J n F 1 b 3 Q 7 U 2 V j d G l v b j E v U 2 N v c G U z I F d h c m V u X H U w M D I 2 R G l l b n N 0 I G b D v H I g V G V p b G J p b G F u e i 9 H Z c O k b m R l c n R l c i B U e X A u e 0 V p b m h l a X R c b i h 2 b 3 J h d X N n Z W b D v G x s d C k s N H 0 m c X V v d D s s J n F 1 b 3 Q 7 U 2 V j d G l v b j E v U 2 N v c G U z I F d h c m V u X H U w M D I 2 R G l l b n N 0 I G b D v H I g V G V p b G J p b G F u e i 9 H Z c O k b m R l c n R l c i B U e X A u e 0 R h d G V u c X V h b G l 0 w 6 R 0 L D V 9 J n F 1 b 3 Q 7 L C Z x d W 9 0 O 1 N l Y 3 R p b 2 4 x L 1 N j b 3 B l M y B X Y X J l b l x 1 M D A y N k R p Z W 5 z d C B m w 7 x y I F R l a W x i a W x h b n o v R 2 X D p G 5 k Z X J 0 Z X I g V H l w L n t E Y X R l b n F 1 Z W x s Z S w 2 f S Z x d W 9 0 O y w m c X V v d D t T Z W N 0 a W 9 u M S 9 T Y 2 9 w Z T M g V 2 F y Z W 5 c d T A w M j Z E a W V u c 3 Q g Z s O 8 c i B U Z W l s Y m l s Y W 5 6 L 0 d l w 6 R u Z G V y d G V y I F R 5 c C 5 7 S 2 9 t b W V u d G F y L D d 9 J n F 1 b 3 Q 7 L C Z x d W 9 0 O 1 N l Y 3 R p b 2 4 x L 1 N j b 3 B l M y B X Y X J l b l x 1 M D A y N k R p Z W 5 z d C B m w 7 x y I F R l a W x i a W x h b n o v R 2 X D p G 5 k Z X J 0 Z X I g V H l w L n t F b W l z c 2 l v b n N m Y W t 0 b 3 J l b i B b a W 4 g d C B D T z J l L 0 V p b m h l a X R d L D h 9 J n F 1 b 3 Q 7 L C Z x d W 9 0 O 1 N l Y 3 R p b 2 4 x L 1 N j b 3 B l M y B X Y X J l b l x 1 M D A y N k R p Z W 5 z d C B m w 7 x y I F R l a W x i a W x h b n o v R 2 X D p G 5 k Z X J 0 Z X I g V H l w L n t C Z X J l Y 2 h u d W 5 n I E V t a X N z a W 9 u Z W 4 g W 2 l u I H Q g Q 0 8 y Z V 0 s O X 0 m c X V v d D t d L C Z x d W 9 0 O 0 N v b H V t b k N v d W 5 0 J n F 1 b 3 Q 7 O j g s J n F 1 b 3 Q 7 S 2 V 5 Q 2 9 s d W 1 u T m F t Z X M m c X V v d D s 6 W 1 0 s J n F 1 b 3 Q 7 Q 2 9 s d W 1 u S W R l b n R p d G l l c y Z x d W 9 0 O z p b J n F 1 b 3 Q 7 U 2 V j d G l v b j E v U 2 N v c G U z I F d h c m V u X H U w M D I 2 R G l l b n N 0 I G b D v H I g V G V p b G J p b G F u e i 9 H Z c O k b m R l c n R l c i B U e X A u e 0 V t a X N z a W 9 u c 3 F 1 Z W x s Z V x u K E R y b 3 B k b 3 d u K S w y f S Z x d W 9 0 O y w m c X V v d D t T Z W N 0 a W 9 u M S 9 T Y 2 9 w Z T M g V 2 F y Z W 5 c d T A w M j Z E a W V u c 3 Q g Z s O 8 c i B U Z W l s Y m l s Y W 5 6 L 0 d l w 6 R u Z G V y d G V y I F R 5 c C 5 7 T W V u Z 2 U s M 3 0 m c X V v d D s s J n F 1 b 3 Q 7 U 2 V j d G l v b j E v U 2 N v c G U z I F d h c m V u X H U w M D I 2 R G l l b n N 0 I G b D v H I g V G V p b G J p b G F u e i 9 H Z c O k b m R l c n R l c i B U e X A u e 0 V p b m h l a X R c b i h 2 b 3 J h d X N n Z W b D v G x s d C k s N H 0 m c X V v d D s s J n F 1 b 3 Q 7 U 2 V j d G l v b j E v U 2 N v c G U z I F d h c m V u X H U w M D I 2 R G l l b n N 0 I G b D v H I g V G V p b G J p b G F u e i 9 H Z c O k b m R l c n R l c i B U e X A u e 0 R h d G V u c X V h b G l 0 w 6 R 0 L D V 9 J n F 1 b 3 Q 7 L C Z x d W 9 0 O 1 N l Y 3 R p b 2 4 x L 1 N j b 3 B l M y B X Y X J l b l x 1 M D A y N k R p Z W 5 z d C B m w 7 x y I F R l a W x i a W x h b n o v R 2 X D p G 5 k Z X J 0 Z X I g V H l w L n t E Y X R l b n F 1 Z W x s Z S w 2 f S Z x d W 9 0 O y w m c X V v d D t T Z W N 0 a W 9 u M S 9 T Y 2 9 w Z T M g V 2 F y Z W 5 c d T A w M j Z E a W V u c 3 Q g Z s O 8 c i B U Z W l s Y m l s Y W 5 6 L 0 d l w 6 R u Z G V y d G V y I F R 5 c C 5 7 S 2 9 t b W V u d G F y L D d 9 J n F 1 b 3 Q 7 L C Z x d W 9 0 O 1 N l Y 3 R p b 2 4 x L 1 N j b 3 B l M y B X Y X J l b l x 1 M D A y N k R p Z W 5 z d C B m w 7 x y I F R l a W x i a W x h b n o v R 2 X D p G 5 k Z X J 0 Z X I g V H l w L n t F b W l z c 2 l v b n N m Y W t 0 b 3 J l b i B b a W 4 g d C B D T z J l L 0 V p b m h l a X R d L D h 9 J n F 1 b 3 Q 7 L C Z x d W 9 0 O 1 N l Y 3 R p b 2 4 x L 1 N j b 3 B l M y B X Y X J l b l x 1 M D A y N k R p Z W 5 z d C B m w 7 x y I F R l a W x i a W x h b n o v R 2 X D p G 5 k Z X J 0 Z X I g V H l w L n t C Z X J l Y 2 h u d W 5 n I E V t a X N z a W 9 u Z W 4 g W 2 l u I H Q g Q 0 8 y Z V 0 s O X 0 m c X V v d D t d L C Z x d W 9 0 O 1 J l b G F 0 a W 9 u c 2 h p c E l u Z m 8 m c X V v d D s 6 W 1 1 9 I i A v P j w v U 3 R h Y m x l R W 5 0 c m l l c z 4 8 L 0 l 0 Z W 0 + P E l 0 Z W 0 + P E l 0 Z W 1 M b 2 N h d G l v b j 4 8 S X R l b V R 5 c G U + R m 9 y b X V s Y T w v S X R l b V R 5 c G U + P E l 0 Z W 1 Q Y X R o P l N l Y 3 R p b 2 4 x L 1 N j b 3 B l M y U y M F d h c m V u J T I 2 R G l l b n N 0 J T I w Z i V D M y V C Q 3 I l M j B U Z W l s Y m l s Y W 5 6 L 1 F 1 Z W x s Z T w v S X R l b V B h d G g + P C 9 J d G V t T G 9 j Y X R p b 2 4 + P F N 0 Y W J s Z U V u d H J p Z X M g L z 4 8 L 0 l 0 Z W 0 + P E l 0 Z W 0 + P E l 0 Z W 1 M b 2 N h d G l v b j 4 8 S X R l b V R 5 c G U + R m 9 y b X V s Y T w v S X R l b V R 5 c G U + P E l 0 Z W 1 Q Y X R o P l N l Y 3 R p b 2 4 x L 1 N j b 3 B l M y U y M F d h c m V u J T I 2 R G l l b n N 0 J T I w Z i V D M y V C Q 3 I l M j B U Z W l s Y m l s Y W 5 6 L 0 d l J U M z J U E 0 b m R l c n R l c i U y M F R 5 c D w v S X R l b V B h d G g + P C 9 J d G V t T G 9 j Y X R p b 2 4 + P F N 0 Y W J s Z U V u d H J p Z X M g L z 4 8 L 0 l 0 Z W 0 + P E l 0 Z W 0 + P E l 0 Z W 1 M b 2 N h d G l v b j 4 8 S X R l b V R 5 c G U + R m 9 y b X V s Y T w v S X R l b V R 5 c G U + P E l 0 Z W 1 Q Y X R o P l N l Y 3 R p b 2 4 x L 1 N j b 3 B l M y U y M F d h c m V u J T I 2 R G l l b n N 0 J T I w Z i V D M y V C Q 3 I l M j B U Z W l s Y m l s Y W 5 6 L 0 V u d G Z l c m 5 0 Z S U y M F N w Y W x 0 Z W 4 8 L 0 l 0 Z W 1 Q Y X R o P j w v S X R l b U x v Y 2 F 0 a W 9 u P j x T d G F i b G V F b n R y a W V z I C 8 + P C 9 J d G V t P j x J d G V t P j x J d G V t T G 9 j Y X R p b 2 4 + P E l 0 Z W 1 U e X B l P k Z v c m 1 1 b G E 8 L 0 l 0 Z W 1 U e X B l P j x J d G V t U G F 0 a D 5 T Z W N 0 a W 9 u M S 9 T Y 2 9 w Z S U y M D N f S 2 F w a X R h b G c l Q z M l Q k N 0 Z X I l M j B m J U M z J U J D c i U y M F R l a W x i a W x h b n o v R W 5 0 Z m V y b n R l J T I w U 3 B h b H R l b j w v S X R l b V B h d G g + P C 9 J d G V t T G 9 j Y X R p b 2 4 + P F N 0 Y W J s Z U V u d H J p Z X M g L z 4 8 L 0 l 0 Z W 0 + P E l 0 Z W 0 + P E l 0 Z W 1 M b 2 N h d G l v b j 4 8 S X R l b V R 5 c G U + R m 9 y b X V s Y T w v S X R l b V R 5 c G U + P E l 0 Z W 1 Q Y X R o P l N l Y 3 R p b 2 4 x L 1 N j b 3 B l M l R h Y m V s b G V T d H J v b U V p b m d h Y m 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V G V p b G J p b G F u e i B T Y 2 9 w Z S A y I i A v P j x F b n R y e S B U e X B l P S J S Z W N v d m V y e V R h c m d l d E N v b H V t b i I g V m F s d W U 9 I m w x I i A v P j x F b n R y e S B U e X B l P S J S Z W N v d m V y e V R h c m d l d F J v d y I g V m F s d W U 9 I m w 2 I i A v P j x F b n R y e S B U e X B l P S J G a W x s Z W R D b 2 1 w b G V 0 Z V J l c 3 V s d F R v V 2 9 y a 3 N o Z W V 0 I i B W Y W x 1 Z T 0 i b D E i I C 8 + P E V u d H J 5 I F R 5 c G U 9 I k Z p b G x T d G F 0 d X M i I F Z h b H V l P S J z Q 2 9 t c G x l d G U i I C 8 + P E V u d H J 5 I F R 5 c G U 9 I k Z p b G x D b 2 x 1 b W 5 O Y W 1 l c y I g V m F s d W U 9 I n N b J n F 1 b 3 Q 7 Q 2 F t c H V z d 2 F o b F x u K E R y b 3 B k b 3 d u K S Z x d W 9 0 O y w m c X V v d D t H Z W L D p H V k Z V x u K E J l e m V p Y 2 h u d W 5 n K S Z x d W 9 0 O y w m c X V v d D t F b W l z c 2 l v b n N x d W V s b G V c b i h E c m 9 w Z G 9 3 b i k m c X V v d D s s J n F 1 b 3 Q 7 T W V u Z 2 U m c X V v d D s s J n F 1 b 3 Q 7 R W l u a G V p d F x u K H Z v c m F 1 c 2 d l Z s O 8 b G x 0 K S Z x d W 9 0 O y w m c X V v d D t E Y X R l b n F 1 Y W x p d M O k d C Z x d W 9 0 O y w m c X V v d D t E Y X R l b n F 1 Z W x s Z S Z x d W 9 0 O y w m c X V v d D t L b 2 1 t Z W 5 0 Y X I m c X V v d D s s J n F 1 b 3 Q 7 T W F y a 2 V 0 I E J h c 2 V k I E V t a X N z a W 9 u c 2 Z h a 3 R v c i B b a W 4 g d C B D T z J l L 0 V p b m h l a X R d J n F 1 b 3 Q 7 L C Z x d W 9 0 O 0 J l c m V j a G 5 1 b m c g T U I g R W 1 p c 3 N p b 2 5 l b i B b a W 4 g d C B D T z J l X S Z x d W 9 0 O y w m c X V v d D t C Z X J l Y 2 h u d W 5 n I E x C I E V t a X N z a W 9 u Z W 4 g W 2 l u I H Q g Q 0 8 y Z V 0 m c X V v d D t d I i A v P j x F b n R y e S B U e X B l P S J G a W x s Q 2 9 s d W 1 u V H l w Z X M i I F Z h b H V l P S J z Q m d B R 0 F 3 W U d C Z 0 F G Q l F V P S I g L z 4 8 R W 5 0 c n k g V H l w Z T 0 i R m l s b E x h c 3 R V c G R h d G V k I i B W Y W x 1 Z T 0 i Z D I w M j Q t M D Q t M j J U M T U 6 N T I 6 M z g u M D Q 1 N D c x O F o i I C 8 + P E V u d H J 5 I F R 5 c G U 9 I k Z p b G x F c n J v c k N v d W 5 0 I i B W Y W x 1 Z T 0 i b D A i I C 8 + P E V u d H J 5 I F R 5 c G U 9 I k Z p b G x F c n J v c k N v Z G U i I F Z h b H V l P S J z V W 5 r b m 9 3 b i I g L z 4 8 R W 5 0 c n k g V H l w Z T 0 i R m l s b E N v d W 5 0 I i B W Y W x 1 Z T 0 i b D E x I i A v P j x F b n R y e S B U e X B l P S J B Z G R l Z F R v R G F 0 Y U 1 v Z G V s I i B W Y W x 1 Z T 0 i b D A i I C 8 + P E V u d H J 5 I F R 5 c G U 9 I l F 1 Z X J 5 S U Q i I F Z h b H V l P S J z Y W Q 4 O D Y 5 O G U t M m Q 3 Z C 0 0 M z g 4 L W J k N T A t Y z l k O W I 1 N T h j Y m N h I i A v P j x F b n R y e S B U e X B l P S J S Z W x h d G l v b n N o a X B J b m Z v Q 2 9 u d G F p b m V y I i B W Y W x 1 Z T 0 i c 3 s m c X V v d D t j b 2 x 1 b W 5 D b 3 V u d C Z x d W 9 0 O z o x M S w m c X V v d D t r Z X l D b 2 x 1 b W 5 O Y W 1 l c y Z x d W 9 0 O z p b X S w m c X V v d D t x d W V y e V J l b G F 0 a W 9 u c 2 h p c H M m c X V v d D s 6 W 1 0 s J n F 1 b 3 Q 7 Y 2 9 s d W 1 u S W R l b n R p d G l l c y Z x d W 9 0 O z p b J n F 1 b 3 Q 7 U 2 V j d G l v b j E v U 2 N v c G U y V G F i Z W x s Z V N 0 c m 9 t R W l u Z 2 F i Z S 9 H Z c O k b m R l c n R l c i B U e X A u e 0 N h b X B 1 c 3 d h a G x c b i h E c m 9 w Z G 9 3 b i k s M H 0 m c X V v d D s s J n F 1 b 3 Q 7 U 2 V j d G l v b j E v U 2 N v c G U y V G F i Z W x s Z V N 0 c m 9 t R W l u Z 2 F i Z S 9 H Z c O k b m R l c n R l c i B U e X A u e 0 d l Y s O k d W R l X G 4 o Q m V 6 Z W l j a G 5 1 b m c p L D F 9 J n F 1 b 3 Q 7 L C Z x d W 9 0 O 1 N l Y 3 R p b 2 4 x L 1 N j b 3 B l M l R h Y m V s b G V T d H J v b U V p b m d h Y m U v R 2 X D p G 5 k Z X J 0 Z X I g V H l w L n t F b W l z c 2 l v b n N x d W V s b G V c b i h E c m 9 w Z G 9 3 b i k s M n 0 m c X V v d D s s J n F 1 b 3 Q 7 U 2 V j d G l v b j E v U 2 N v c G U y V G F i Z W x s Z V N 0 c m 9 t R W l u Z 2 F i Z S 9 H Z c O k b m R l c n R l c i B U e X A u e 0 1 l b m d l L D N 9 J n F 1 b 3 Q 7 L C Z x d W 9 0 O 1 N l Y 3 R p b 2 4 x L 1 N j b 3 B l M l R h Y m V s b G V T d H J v b U V p b m d h Y m U v R 2 X D p G 5 k Z X J 0 Z X I g V H l w L n t F a W 5 o Z W l 0 X G 4 o d m 9 y Y X V z Z 2 V m w 7 x s b H Q p L D R 9 J n F 1 b 3 Q 7 L C Z x d W 9 0 O 1 N l Y 3 R p b 2 4 x L 1 N j b 3 B l M l R h Y m V s b G V T d H J v b U V p b m d h Y m U v R 2 X D p G 5 k Z X J 0 Z X I g V H l w L n t E Y X R l b n F 1 Y W x p d M O k d C w 1 f S Z x d W 9 0 O y w m c X V v d D t T Z W N 0 a W 9 u M S 9 T Y 2 9 w Z T J U Y W J l b G x l U 3 R y b 2 1 F a W 5 n Y W J l L 0 d l w 6 R u Z G V y d G V y I F R 5 c C 5 7 R G F 0 Z W 5 x d W V s b G U s N n 0 m c X V v d D s s J n F 1 b 3 Q 7 U 2 V j d G l v b j E v U 2 N v c G U y V G F i Z W x s Z V N 0 c m 9 t R W l u Z 2 F i Z S 9 H Z c O k b m R l c n R l c i B U e X A u e 0 t v b W 1 l b n R h c i w 3 f S Z x d W 9 0 O y w m c X V v d D t T Z W N 0 a W 9 u M S 9 T Y 2 9 w Z T J U Y W J l b G x l U 3 R y b 2 1 F a W 5 n Y W J l L 0 d l w 6 R u Z G V y d G V y I F R 5 c C 5 7 T W F y a 2 V 0 I E J h c 2 V k I E V t a X N z a W 9 u c 2 Z h a 3 R v c i B b a W 4 g d C B D T z J l L 0 V p b m h l a X R d L D h 9 J n F 1 b 3 Q 7 L C Z x d W 9 0 O 1 N l Y 3 R p b 2 4 x L 1 N j b 3 B l M l R h Y m V s b G V T d H J v b U V p b m d h Y m U v R 2 X D p G 5 k Z X J 0 Z X I g V H l w L n t C Z X J l Y 2 h u d W 5 n I E 1 C I E V t a X N z a W 9 u Z W 4 g W 2 l u I H Q g Q 0 8 y Z V 0 s O X 0 m c X V v d D s s J n F 1 b 3 Q 7 U 2 V j d G l v b j E v U 2 N v c G U y V G F i Z W x s Z V N 0 c m 9 t R W l u Z 2 F i Z S 9 H Z c O k b m R l c n R l c i B U e X A u e 0 J l c m V j a G 5 1 b m c g T E I g R W 1 p c 3 N p b 2 5 l b i B b a W 4 g d C B D T z J l X S w x M H 0 m c X V v d D t d L C Z x d W 9 0 O 0 N v b H V t b k N v d W 5 0 J n F 1 b 3 Q 7 O j E x L C Z x d W 9 0 O 0 t l e U N v b H V t b k 5 h b W V z J n F 1 b 3 Q 7 O l t d L C Z x d W 9 0 O 0 N v b H V t b k l k Z W 5 0 a X R p Z X M m c X V v d D s 6 W y Z x d W 9 0 O 1 N l Y 3 R p b 2 4 x L 1 N j b 3 B l M l R h Y m V s b G V T d H J v b U V p b m d h Y m U v R 2 X D p G 5 k Z X J 0 Z X I g V H l w L n t D Y W 1 w d X N 3 Y W h s X G 4 o R H J v c G R v d 2 4 p L D B 9 J n F 1 b 3 Q 7 L C Z x d W 9 0 O 1 N l Y 3 R p b 2 4 x L 1 N j b 3 B l M l R h Y m V s b G V T d H J v b U V p b m d h Y m U v R 2 X D p G 5 k Z X J 0 Z X I g V H l w L n t H Z W L D p H V k Z V x u K E J l e m V p Y 2 h u d W 5 n K S w x f S Z x d W 9 0 O y w m c X V v d D t T Z W N 0 a W 9 u M S 9 T Y 2 9 w Z T J U Y W J l b G x l U 3 R y b 2 1 F a W 5 n Y W J l L 0 d l w 6 R u Z G V y d G V y I F R 5 c C 5 7 R W 1 p c 3 N p b 2 5 z c X V l b G x l X G 4 o R H J v c G R v d 2 4 p L D J 9 J n F 1 b 3 Q 7 L C Z x d W 9 0 O 1 N l Y 3 R p b 2 4 x L 1 N j b 3 B l M l R h Y m V s b G V T d H J v b U V p b m d h Y m U v R 2 X D p G 5 k Z X J 0 Z X I g V H l w L n t N Z W 5 n Z S w z f S Z x d W 9 0 O y w m c X V v d D t T Z W N 0 a W 9 u M S 9 T Y 2 9 w Z T J U Y W J l b G x l U 3 R y b 2 1 F a W 5 n Y W J l L 0 d l w 6 R u Z G V y d G V y I F R 5 c C 5 7 R W l u a G V p d F x u K H Z v c m F 1 c 2 d l Z s O 8 b G x 0 K S w 0 f S Z x d W 9 0 O y w m c X V v d D t T Z W N 0 a W 9 u M S 9 T Y 2 9 w Z T J U Y W J l b G x l U 3 R y b 2 1 F a W 5 n Y W J l L 0 d l w 6 R u Z G V y d G V y I F R 5 c C 5 7 R G F 0 Z W 5 x d W F s a X T D p H Q s N X 0 m c X V v d D s s J n F 1 b 3 Q 7 U 2 V j d G l v b j E v U 2 N v c G U y V G F i Z W x s Z V N 0 c m 9 t R W l u Z 2 F i Z S 9 H Z c O k b m R l c n R l c i B U e X A u e 0 R h d G V u c X V l b G x l L D Z 9 J n F 1 b 3 Q 7 L C Z x d W 9 0 O 1 N l Y 3 R p b 2 4 x L 1 N j b 3 B l M l R h Y m V s b G V T d H J v b U V p b m d h Y m U v R 2 X D p G 5 k Z X J 0 Z X I g V H l w L n t L b 2 1 t Z W 5 0 Y X I s N 3 0 m c X V v d D s s J n F 1 b 3 Q 7 U 2 V j d G l v b j E v U 2 N v c G U y V G F i Z W x s Z V N 0 c m 9 t R W l u Z 2 F i Z S 9 H Z c O k b m R l c n R l c i B U e X A u e 0 1 h c m t l d C B C Y X N l Z C B F b W l z c 2 l v b n N m Y W t 0 b 3 I g W 2 l u I H Q g Q 0 8 y Z S 9 F a W 5 o Z W l 0 X S w 4 f S Z x d W 9 0 O y w m c X V v d D t T Z W N 0 a W 9 u M S 9 T Y 2 9 w Z T J U Y W J l b G x l U 3 R y b 2 1 F a W 5 n Y W J l L 0 d l w 6 R u Z G V y d G V y I F R 5 c C 5 7 Q m V y Z W N o b n V u Z y B N Q i B F b W l z c 2 l v b m V u I F t p b i B 0 I E N P M m V d L D l 9 J n F 1 b 3 Q 7 L C Z x d W 9 0 O 1 N l Y 3 R p b 2 4 x L 1 N j b 3 B l M l R h Y m V s b G V T d H J v b U V p b m d h Y m U v R 2 X D p G 5 k Z X J 0 Z X I g V H l w L n t C Z X J l Y 2 h u d W 5 n I E x C I E V t a X N z a W 9 u Z W 4 g W 2 l u I H Q g Q 0 8 y Z V 0 s M T B 9 J n F 1 b 3 Q 7 X S w m c X V v d D t S Z W x h d G l v b n N o a X B J b m Z v J n F 1 b 3 Q 7 O l t d f S I g L z 4 8 L 1 N 0 Y W J s Z U V u d H J p Z X M + P C 9 J d G V t P j x J d G V t P j x J d G V t T G 9 j Y X R p b 2 4 + P E l 0 Z W 1 U e X B l P k Z v c m 1 1 b G E 8 L 0 l 0 Z W 1 U e X B l P j x J d G V t U G F 0 a D 5 T Z W N 0 a W 9 u M S 9 T Y 2 9 w Z T J U Y W J l b G x l U 3 R y b 2 1 F a W 5 n Y W J l L 1 F 1 Z W x s Z T w v S X R l b V B h d G g + P C 9 J d G V t T G 9 j Y X R p b 2 4 + P F N 0 Y W J s Z U V u d H J p Z X M g L z 4 8 L 0 l 0 Z W 0 + P E l 0 Z W 0 + P E l 0 Z W 1 M b 2 N h d G l v b j 4 8 S X R l b V R 5 c G U + R m 9 y b X V s Y T w v S X R l b V R 5 c G U + P E l 0 Z W 1 Q Y X R o P l N l Y 3 R p b 2 4 x L 1 N j b 3 B l M l R h Y m V s b G V T d H J v b U V p b m d h Y m U v R 2 U l Q z M l Q T R u Z G V y d G V y J T I w V H l w P C 9 J d G V t U G F 0 a D 4 8 L 0 l 0 Z W 1 M b 2 N h d G l v b j 4 8 U 3 R h Y m x l R W 5 0 c m l l c y A v P j w v S X R l b T 4 8 L 0 l 0 Z W 1 z P j w v T G 9 j Y W x Q Y W N r Y W d l T W V 0 Y W R h d G F G a W x l P h Y A A A B Q S w U G A A A A A A A A A A A A A A A A A A A A A A A A 2 g A A A A E A A A D Q j J 3 f A R X R E Y x 6 A M B P w p f r A Q A A A L Q E U Y A U / Z h A h i f s y d n e n H I A A A A A A g A A A A A A A 2 Y A A M A A A A A Q A A A A x o D o 8 e 0 p d V o y 9 w w 7 v D q s c A A A A A A E g A A A o A A A A B A A A A C 1 5 / J F D D c Y k F n 6 e a G a R M x y U A A A A F W L 3 R k 7 l e Y Z f D L X 8 Q 2 P S F d X F l J d 8 U g t Q X F x 2 p n w c j o Z q H J + u C 8 l W E W G g 9 J k C D M 5 M 0 i V D L j O P y H Q 7 R S / I g n U S / I f S g C a e r c 4 L k o D s 6 l T t / z y F A A A A H i I t y U p L 4 Q y v 5 f r 5 h W d a 1 N B z z X + < / D a t a M a s h u p > 
</file>

<file path=customXml/itemProps1.xml><?xml version="1.0" encoding="utf-8"?>
<ds:datastoreItem xmlns:ds="http://schemas.openxmlformats.org/officeDocument/2006/customXml" ds:itemID="{D525D0CF-D4C3-4B0C-AE59-5363650C00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35</vt:i4>
      </vt:variant>
    </vt:vector>
  </HeadingPairs>
  <TitlesOfParts>
    <vt:vector size="49" baseType="lpstr">
      <vt:lpstr>Hinweise</vt:lpstr>
      <vt:lpstr>Basisdaten</vt:lpstr>
      <vt:lpstr>Scope1</vt:lpstr>
      <vt:lpstr>Scope2</vt:lpstr>
      <vt:lpstr>Scope3 Waren</vt:lpstr>
      <vt:lpstr>Scope3 Kapitalg.</vt:lpstr>
      <vt:lpstr>Scope3 Mobilität</vt:lpstr>
      <vt:lpstr>Scope3 A&amp;W</vt:lpstr>
      <vt:lpstr>Gesamtbilanz</vt:lpstr>
      <vt:lpstr>Kernbilanz</vt:lpstr>
      <vt:lpstr>Kennzahlen</vt:lpstr>
      <vt:lpstr>Dropdowns</vt:lpstr>
      <vt:lpstr>Emissionsfaktoren</vt:lpstr>
      <vt:lpstr>Vorschläge</vt:lpstr>
      <vt:lpstr>Abfall_und_Wasser</vt:lpstr>
      <vt:lpstr>Ausschluss</vt:lpstr>
      <vt:lpstr>Bezogene_Waren_und_Dienstleistungen</vt:lpstr>
      <vt:lpstr>Campuswahl</vt:lpstr>
      <vt:lpstr>Datenqualitaet</vt:lpstr>
      <vt:lpstr>Dienstreisen</vt:lpstr>
      <vt:lpstr>Energie_Strom</vt:lpstr>
      <vt:lpstr>Energie_Wärme_Kälte</vt:lpstr>
      <vt:lpstr>Exkursionen</vt:lpstr>
      <vt:lpstr>Flüchtige_Gase</vt:lpstr>
      <vt:lpstr>Gesamtcampuswahl</vt:lpstr>
      <vt:lpstr>Gesamtbilanz!Gliederung_nach_Emissionsquellen</vt:lpstr>
      <vt:lpstr>Kernbilanz!Gliederung_nach_Emissionsquellen</vt:lpstr>
      <vt:lpstr>'Scope3 A&amp;W'!Info_Hilfe_Anleitung</vt:lpstr>
      <vt:lpstr>'Scope3 Kapitalg.'!Info_Hilfe_Anleitung</vt:lpstr>
      <vt:lpstr>'Scope3 Mobilität'!Info_Hilfe_Anleitung</vt:lpstr>
      <vt:lpstr>'Scope3 Waren'!Info_Hilfe_Anleitung</vt:lpstr>
      <vt:lpstr>Info_Stromtarif</vt:lpstr>
      <vt:lpstr>Kapitalgüter</vt:lpstr>
      <vt:lpstr>Kategorie</vt:lpstr>
      <vt:lpstr>Labormaterial</vt:lpstr>
      <vt:lpstr>Landnutzung</vt:lpstr>
      <vt:lpstr>Mobile_Verbrennung</vt:lpstr>
      <vt:lpstr>Dropdowns!Mobilität</vt:lpstr>
      <vt:lpstr>Dropdowns!Notstrom_Erdgas_CNG__in_l</vt:lpstr>
      <vt:lpstr>Pendeln_Mitarbeitende</vt:lpstr>
      <vt:lpstr>Pendeln_Studierende</vt:lpstr>
      <vt:lpstr>Reise_Gäste</vt:lpstr>
      <vt:lpstr>Scope_1</vt:lpstr>
      <vt:lpstr>Scope_2</vt:lpstr>
      <vt:lpstr>Stationäre_Verbrennung</vt:lpstr>
      <vt:lpstr>Stromtarif10</vt:lpstr>
      <vt:lpstr>Student_Outgoing</vt:lpstr>
      <vt:lpstr>Übernachtung_Verpflegung</vt:lpstr>
      <vt:lpstr>Weitere_Emissionsquellen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BayCalc THG-Bilanzierungstool</dc:title>
  <dc:subject>Treibhausgasbilanzierung</dc:subject>
  <dc:creator>Manfred Sargl</dc:creator>
  <cp:keywords>Treibhausgas, CO2, THG, Bilanzierung, Kalkulation</cp:keywords>
  <dc:description>Dieses Kalkulationstool dient der THG- Bilanzierung gemäß der BayCalc-Richtline</dc:description>
  <cp:lastModifiedBy>hswt</cp:lastModifiedBy>
  <cp:revision>2</cp:revision>
  <cp:lastPrinted>2024-06-10T06:52:12Z</cp:lastPrinted>
  <dcterms:created xsi:type="dcterms:W3CDTF">2022-04-11T10:44:53Z</dcterms:created>
  <dcterms:modified xsi:type="dcterms:W3CDTF">2025-11-25T08:07:01Z</dcterms:modified>
  <cp:category>Kalkulationstool</cp:category>
  <cp:contentStatus>Betaversion</cp:contentStatus>
</cp:coreProperties>
</file>