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7.xml" ContentType="application/vnd.openxmlformats-officedocument.spreadsheetml.table+xml"/>
  <Override PartName="/xl/comments5.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K:\HL_BayZen\7 Kommunikation (Website, Logo, Präsentationen, Presse)\Website\Input Website\Darstellung Handlungsfelder\Rückmeldungen\Betrieb\THG\"/>
    </mc:Choice>
  </mc:AlternateContent>
  <bookViews>
    <workbookView xWindow="-120" yWindow="-120" windowWidth="38640" windowHeight="21240" tabRatio="946"/>
  </bookViews>
  <sheets>
    <sheet name="Info und Einleitung" sheetId="1" r:id="rId1"/>
    <sheet name="Grunddaten" sheetId="2" r:id="rId2"/>
    <sheet name="Emissionsquellen" sheetId="4" r:id="rId3"/>
    <sheet name="Zusatzmodul - Mensa" sheetId="10" r:id="rId4"/>
    <sheet name="Hilfstool - verbundene Einheit" sheetId="6" r:id="rId5"/>
    <sheet name="Hilfstool - Datenunsicherheit" sheetId="7" r:id="rId6"/>
    <sheet name="Gesamtbilanz" sheetId="5" r:id="rId7"/>
    <sheet name="Strom Dual Reporting" sheetId="28" r:id="rId8"/>
    <sheet name="Teilbilanz Strom" sheetId="12" r:id="rId9"/>
    <sheet name="Teilbilanz Wärme" sheetId="29" r:id="rId10"/>
    <sheet name="Teilbilanz Bezogene Waren" sheetId="16" r:id="rId11"/>
    <sheet name="Teilbilanz Kapitalgüter" sheetId="15" r:id="rId12"/>
    <sheet name="Teilbilanz weitere Emissionen" sheetId="23" r:id="rId13"/>
    <sheet name="Teilbilanz Mensa" sheetId="27" r:id="rId14"/>
    <sheet name="Emissionsfaktoren" sheetId="3" r:id="rId15"/>
    <sheet name="Emissionsfaktoren Mensa" sheetId="11" r:id="rId16"/>
    <sheet name="Ergebnis Abfall und Wasser" sheetId="17" state="hidden" r:id="rId17"/>
    <sheet name="Ergebnis Dienstreisen" sheetId="18" state="hidden" r:id="rId18"/>
    <sheet name="Ergebnis Student Outgoing" sheetId="19" state="hidden" r:id="rId19"/>
    <sheet name="Ergebnis Exkursionen" sheetId="20" state="hidden" r:id="rId20"/>
    <sheet name="Ergebnis Gäste" sheetId="21" state="hidden" r:id="rId21"/>
    <sheet name="Ergebnis Pendeln" sheetId="22" state="hidden" r:id="rId22"/>
    <sheet name="Dropdowns" sheetId="8" state="hidden" r:id="rId23"/>
    <sheet name="Verbesserungsvorschläge" sheetId="9" r:id="rId24"/>
  </sheets>
  <definedNames>
    <definedName name="_xlnm.Print_Area" localSheetId="6">Gesamtbilanz!$A$15:$G$43,Gesamtbilanz!$A$45:$G$80,Gesamtbilanz!$A$82:$G$116</definedName>
    <definedName name="_xlnm.Print_Area" localSheetId="7">'Strom Dual Reporting'!$B$2:$E$33</definedName>
    <definedName name="_xlnm.Print_Area" localSheetId="10">'Teilbilanz Bezogene Waren'!$B$2:$P$31</definedName>
    <definedName name="_xlnm.Print_Area" localSheetId="11">'Teilbilanz Kapitalgüter'!$B$2:$P$32</definedName>
    <definedName name="_xlnm.Print_Area" localSheetId="13">'Teilbilanz Mensa'!$B$6:$F$37</definedName>
    <definedName name="_xlnm.Print_Area" localSheetId="8">'Teilbilanz Strom'!$B$2:$P$32</definedName>
    <definedName name="_xlnm.Print_Area" localSheetId="9">'Teilbilanz Wärme'!$B$2:$P$31</definedName>
    <definedName name="Duales_Reporting" localSheetId="7">'Strom Dual Reporting'!$B$6:$F$34</definedName>
    <definedName name="Duales_Reporting" localSheetId="13">'Teilbilanz Mensa'!#REF!</definedName>
    <definedName name="Duales_Reporting">Gesamtbilanz!#REF!</definedName>
    <definedName name="Gesamtemissionen" localSheetId="7">'Strom Dual Reporting'!#REF!</definedName>
    <definedName name="Gesamtemissionen" localSheetId="13">'Teilbilanz Mensa'!#REF!</definedName>
    <definedName name="Gesamtemissionen">Gesamtbilanz!$B$15:$G$44</definedName>
    <definedName name="Gesamtemissionen_nach_Kategorie" localSheetId="7">'Strom Dual Reporting'!#REF!</definedName>
    <definedName name="Gesamtemissionen_nach_Kategorie" localSheetId="13">'Teilbilanz Mensa'!#REF!</definedName>
    <definedName name="Gesamtemissionen_nach_Kategorie">Gesamtbilanz!$B$45:$G$81</definedName>
    <definedName name="Hauptcampus_Gebäude" localSheetId="7">'Strom Dual Reporting'!#REF!</definedName>
    <definedName name="Hauptcampus_Gebäude" localSheetId="13">'Teilbilanz Mensa'!#REF!</definedName>
    <definedName name="Hauptcampus_Gebäude">Gesamtbilanz!$B$82:$G$117</definedName>
    <definedName name="Info_Energie" localSheetId="3">'Zusatzmodul - Mensa'!$B$100</definedName>
    <definedName name="Info_Energie">Emissionsquellen!$B$130</definedName>
    <definedName name="Info_Stromtarif" localSheetId="3">'Zusatzmodul - Mensa'!#REF!</definedName>
    <definedName name="Info_Stromtarif">Emissionsquellen!$B$145</definedName>
    <definedName name="Mensa" localSheetId="7">'Strom Dual Reporting'!#REF!</definedName>
    <definedName name="Mensa" localSheetId="13">'Teilbilanz Mensa'!$B$6:$G$38</definedName>
    <definedName name="Mensa">Gesamtbilanz!#REF!</definedName>
    <definedName name="Stromtarif01" localSheetId="3">'Zusatzmodul - Mensa'!#REF!</definedName>
    <definedName name="Stromtarif01">Emissionsquellen!$B$148</definedName>
    <definedName name="Stromtarif02" localSheetId="3">'Zusatzmodul - Mensa'!#REF!</definedName>
    <definedName name="Stromtarif02">Emissionsquellen!$B$157</definedName>
    <definedName name="Stromtarif03" localSheetId="3">'Zusatzmodul - Mensa'!#REF!</definedName>
    <definedName name="Stromtarif03">Emissionsquellen!$B$166</definedName>
    <definedName name="Stromtarif04" localSheetId="3">'Zusatzmodul - Mensa'!#REF!</definedName>
    <definedName name="Stromtarif04">Emissionsquellen!$B$175</definedName>
    <definedName name="Stromtarif05" localSheetId="3">'Zusatzmodul - Mensa'!#REF!</definedName>
    <definedName name="Stromtarif05">Emissionsquellen!$B$184</definedName>
    <definedName name="Stromtarif06" localSheetId="3">'Zusatzmodul - Mensa'!#REF!</definedName>
    <definedName name="Stromtarif06">Emissionsquellen!$B$193</definedName>
    <definedName name="Stromtarif07" localSheetId="3">'Zusatzmodul - Mensa'!#REF!</definedName>
    <definedName name="Stromtarif07">Emissionsquellen!$B$202</definedName>
    <definedName name="Stromtarif08" localSheetId="3">'Zusatzmodul - Mensa'!#REF!</definedName>
    <definedName name="Stromtarif08">Emissionsquellen!$B$211</definedName>
    <definedName name="Stromtarif09" localSheetId="3">'Zusatzmodul - Mensa'!#REF!</definedName>
    <definedName name="Stromtarif09">Emissionsquellen!$B$220</definedName>
    <definedName name="Stromtarif10" localSheetId="3">'Zusatzmodul - Mensa'!#REF!</definedName>
    <definedName name="Stromtarif10">Emissionsquellen!$B$229</definedName>
    <definedName name="Weitere_Emissionsquellen">Emissionsfaktoren!$C$127:$C$175</definedName>
    <definedName name="Weitere_Emissionsquellen_Mensa">'Emissionsfaktoren Mensa'!$C$213:$C$223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5" l="1"/>
  <c r="D62" i="5"/>
  <c r="C62" i="5"/>
  <c r="O58" i="5"/>
  <c r="N58" i="5"/>
  <c r="O57" i="5"/>
  <c r="N57" i="5"/>
  <c r="O56" i="5"/>
  <c r="N56" i="5"/>
  <c r="O55" i="5"/>
  <c r="N55" i="5"/>
  <c r="O54" i="5"/>
  <c r="N54" i="5"/>
  <c r="O53" i="5"/>
  <c r="N53" i="5"/>
  <c r="O52" i="5"/>
  <c r="N52" i="5"/>
  <c r="M57" i="5"/>
  <c r="M58" i="5"/>
  <c r="M55" i="5"/>
  <c r="M56" i="5"/>
  <c r="M54" i="5"/>
  <c r="M53" i="5"/>
  <c r="M52" i="5"/>
  <c r="G27" i="3" l="1"/>
  <c r="F27" i="3"/>
  <c r="G24" i="3"/>
  <c r="F24" i="3"/>
  <c r="G41" i="3" l="1"/>
  <c r="G40" i="3"/>
  <c r="G39" i="3"/>
  <c r="G38" i="3"/>
  <c r="G37" i="3"/>
  <c r="G36" i="3"/>
  <c r="G35" i="3"/>
  <c r="G34" i="3"/>
  <c r="G33" i="3"/>
  <c r="F41" i="3"/>
  <c r="F40" i="3"/>
  <c r="F39" i="3"/>
  <c r="F38" i="3"/>
  <c r="F37" i="3"/>
  <c r="F36" i="3"/>
  <c r="F35" i="3"/>
  <c r="F34" i="3"/>
  <c r="F33" i="3"/>
  <c r="E41" i="3"/>
  <c r="E40" i="3"/>
  <c r="E39" i="3"/>
  <c r="E38" i="3"/>
  <c r="E37" i="3"/>
  <c r="E36" i="3"/>
  <c r="E35" i="3"/>
  <c r="E34" i="3"/>
  <c r="E33" i="3"/>
  <c r="G32" i="3"/>
  <c r="F32" i="3"/>
  <c r="E32" i="3"/>
  <c r="G16" i="3" l="1"/>
  <c r="E16" i="3"/>
  <c r="G18" i="4" l="1"/>
  <c r="H203" i="11"/>
  <c r="H204" i="11"/>
  <c r="H205" i="11"/>
  <c r="H206" i="11"/>
  <c r="H207" i="11"/>
  <c r="H208" i="11"/>
  <c r="H209" i="11"/>
  <c r="H210" i="11"/>
  <c r="H211" i="11"/>
  <c r="H212" i="11"/>
  <c r="H202" i="11"/>
  <c r="H201"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200" i="11"/>
  <c r="H213" i="11"/>
  <c r="H214" i="11"/>
  <c r="H215" i="11"/>
  <c r="H216" i="11"/>
  <c r="H217" i="11"/>
  <c r="H218" i="11"/>
  <c r="H219" i="11"/>
  <c r="H220" i="11"/>
  <c r="H221" i="11"/>
  <c r="H222" i="11"/>
  <c r="H223" i="11"/>
  <c r="H8" i="3" l="1"/>
  <c r="H9" i="3"/>
  <c r="H10" i="3"/>
  <c r="H11" i="3"/>
  <c r="H12" i="3"/>
  <c r="H13" i="3"/>
  <c r="H14" i="3"/>
  <c r="H15" i="3"/>
  <c r="H16" i="3"/>
  <c r="H17" i="3"/>
  <c r="H18" i="3"/>
  <c r="H19" i="3"/>
  <c r="H20" i="3"/>
  <c r="H21" i="3"/>
  <c r="H22" i="3"/>
  <c r="H23" i="3"/>
  <c r="H24" i="3"/>
  <c r="H25" i="3"/>
  <c r="H26" i="3"/>
  <c r="H27" i="3"/>
  <c r="H28" i="3"/>
  <c r="H29" i="3"/>
  <c r="H30" i="3"/>
  <c r="H3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G8" i="7" l="1"/>
  <c r="G7" i="7"/>
  <c r="O51" i="5"/>
  <c r="N51" i="5"/>
  <c r="M51" i="5"/>
  <c r="D154" i="4" l="1"/>
  <c r="D163" i="4"/>
  <c r="D172" i="4"/>
  <c r="D181" i="4"/>
  <c r="H7" i="7" l="1"/>
  <c r="H8" i="7"/>
  <c r="I6" i="7" l="1"/>
  <c r="I7" i="7"/>
  <c r="F89" i="10" l="1"/>
  <c r="F88" i="10"/>
  <c r="F96" i="10"/>
  <c r="J96" i="10"/>
  <c r="M96" i="10" s="1"/>
  <c r="K96" i="10"/>
  <c r="N96" i="10" s="1"/>
  <c r="L96" i="10"/>
  <c r="O96" i="10" s="1"/>
  <c r="F97" i="10"/>
  <c r="J97" i="10"/>
  <c r="M97" i="10" s="1"/>
  <c r="K97" i="10"/>
  <c r="N97" i="10" s="1"/>
  <c r="L97" i="10"/>
  <c r="O97" i="10" s="1"/>
  <c r="J88" i="10"/>
  <c r="M88" i="10" s="1"/>
  <c r="K88" i="10"/>
  <c r="N88" i="10" s="1"/>
  <c r="L88" i="10"/>
  <c r="O88" i="10" s="1"/>
  <c r="J89" i="10"/>
  <c r="M89" i="10" s="1"/>
  <c r="K89" i="10"/>
  <c r="N89" i="10" s="1"/>
  <c r="L89" i="10"/>
  <c r="O89" i="10" s="1"/>
  <c r="F90" i="10"/>
  <c r="J90" i="10"/>
  <c r="M90" i="10" s="1"/>
  <c r="K90" i="10"/>
  <c r="N90" i="10" s="1"/>
  <c r="L90" i="10"/>
  <c r="O90" i="10" s="1"/>
  <c r="F91" i="10"/>
  <c r="J91" i="10"/>
  <c r="M91" i="10" s="1"/>
  <c r="K91" i="10"/>
  <c r="N91" i="10" s="1"/>
  <c r="L91" i="10"/>
  <c r="O91" i="10" s="1"/>
  <c r="F92" i="10"/>
  <c r="J92" i="10"/>
  <c r="M92" i="10" s="1"/>
  <c r="K92" i="10"/>
  <c r="N92" i="10" s="1"/>
  <c r="L92" i="10"/>
  <c r="O92" i="10" s="1"/>
  <c r="F93" i="10"/>
  <c r="J93" i="10"/>
  <c r="M93" i="10" s="1"/>
  <c r="K93" i="10"/>
  <c r="N93" i="10" s="1"/>
  <c r="L93" i="10"/>
  <c r="O93" i="10" s="1"/>
  <c r="F94" i="10"/>
  <c r="J94" i="10"/>
  <c r="M94" i="10" s="1"/>
  <c r="K94" i="10"/>
  <c r="N94" i="10" s="1"/>
  <c r="L94" i="10"/>
  <c r="O94" i="10" s="1"/>
  <c r="F95" i="10"/>
  <c r="J95" i="10"/>
  <c r="M95" i="10" s="1"/>
  <c r="K95" i="10"/>
  <c r="N95" i="10" s="1"/>
  <c r="L95" i="10"/>
  <c r="O95" i="10" s="1"/>
  <c r="L87" i="10"/>
  <c r="O87" i="10" s="1"/>
  <c r="K87" i="10"/>
  <c r="N87" i="10" s="1"/>
  <c r="J87" i="10"/>
  <c r="M87" i="10" s="1"/>
  <c r="F87" i="10"/>
  <c r="F68" i="10"/>
  <c r="J68" i="10"/>
  <c r="M68" i="10" s="1"/>
  <c r="K68" i="10"/>
  <c r="N68" i="10" s="1"/>
  <c r="L68" i="10"/>
  <c r="O68" i="10" s="1"/>
  <c r="F69" i="10"/>
  <c r="J69" i="10"/>
  <c r="M69" i="10" s="1"/>
  <c r="K69" i="10"/>
  <c r="N69" i="10" s="1"/>
  <c r="L69" i="10"/>
  <c r="O69" i="10" s="1"/>
  <c r="F70" i="10"/>
  <c r="J70" i="10"/>
  <c r="M70" i="10" s="1"/>
  <c r="K70" i="10"/>
  <c r="N70" i="10" s="1"/>
  <c r="L70" i="10"/>
  <c r="O70" i="10" s="1"/>
  <c r="F71" i="10"/>
  <c r="J71" i="10"/>
  <c r="M71" i="10" s="1"/>
  <c r="K71" i="10"/>
  <c r="N71" i="10" s="1"/>
  <c r="L71" i="10"/>
  <c r="O71" i="10" s="1"/>
  <c r="F72" i="10"/>
  <c r="J72" i="10"/>
  <c r="M72" i="10" s="1"/>
  <c r="K72" i="10"/>
  <c r="N72" i="10" s="1"/>
  <c r="L72" i="10"/>
  <c r="O72" i="10" s="1"/>
  <c r="F73" i="10"/>
  <c r="J73" i="10"/>
  <c r="M73" i="10" s="1"/>
  <c r="K73" i="10"/>
  <c r="N73" i="10" s="1"/>
  <c r="L73" i="10"/>
  <c r="O73" i="10" s="1"/>
  <c r="F74" i="10"/>
  <c r="J74" i="10"/>
  <c r="M74" i="10" s="1"/>
  <c r="K74" i="10"/>
  <c r="N74" i="10" s="1"/>
  <c r="L74" i="10"/>
  <c r="O74" i="10" s="1"/>
  <c r="F75" i="10"/>
  <c r="J75" i="10"/>
  <c r="M75" i="10" s="1"/>
  <c r="K75" i="10"/>
  <c r="N75" i="10" s="1"/>
  <c r="L75" i="10"/>
  <c r="O75" i="10" s="1"/>
  <c r="F76" i="10"/>
  <c r="J76" i="10"/>
  <c r="M76" i="10" s="1"/>
  <c r="K76" i="10"/>
  <c r="N76" i="10" s="1"/>
  <c r="L76" i="10"/>
  <c r="O76" i="10" s="1"/>
  <c r="F77" i="10"/>
  <c r="J77" i="10"/>
  <c r="M77" i="10" s="1"/>
  <c r="K77" i="10"/>
  <c r="N77" i="10" s="1"/>
  <c r="L77" i="10"/>
  <c r="O77" i="10" s="1"/>
  <c r="F78" i="10"/>
  <c r="J78" i="10"/>
  <c r="M78" i="10" s="1"/>
  <c r="K78" i="10"/>
  <c r="N78" i="10" s="1"/>
  <c r="F79" i="10"/>
  <c r="J79" i="10"/>
  <c r="M79" i="10" s="1"/>
  <c r="K79" i="10"/>
  <c r="N79" i="10" s="1"/>
  <c r="F80" i="10"/>
  <c r="J80" i="10"/>
  <c r="M80" i="10" s="1"/>
  <c r="K80" i="10"/>
  <c r="N80" i="10" s="1"/>
  <c r="L80" i="10"/>
  <c r="O80" i="10" s="1"/>
  <c r="F81" i="10"/>
  <c r="J81" i="10"/>
  <c r="M81" i="10" s="1"/>
  <c r="K81" i="10"/>
  <c r="N81" i="10" s="1"/>
  <c r="L81" i="10"/>
  <c r="O81" i="10" s="1"/>
  <c r="F82" i="10"/>
  <c r="J82" i="10"/>
  <c r="M82" i="10" s="1"/>
  <c r="K82" i="10"/>
  <c r="N82" i="10" s="1"/>
  <c r="L82" i="10"/>
  <c r="O82" i="10" s="1"/>
  <c r="F83" i="10"/>
  <c r="J83" i="10"/>
  <c r="M83" i="10" s="1"/>
  <c r="K83" i="10"/>
  <c r="N83" i="10" s="1"/>
  <c r="L83" i="10"/>
  <c r="O83" i="10" s="1"/>
  <c r="F84" i="10"/>
  <c r="J84" i="10"/>
  <c r="M84" i="10" s="1"/>
  <c r="K84" i="10"/>
  <c r="N84" i="10" s="1"/>
  <c r="L84" i="10"/>
  <c r="O84" i="10" s="1"/>
  <c r="F85" i="10"/>
  <c r="J85" i="10"/>
  <c r="M85" i="10" s="1"/>
  <c r="K85" i="10"/>
  <c r="N85" i="10" s="1"/>
  <c r="L85" i="10"/>
  <c r="O85" i="10" s="1"/>
  <c r="F86" i="10"/>
  <c r="J86" i="10"/>
  <c r="M86" i="10" s="1"/>
  <c r="K86" i="10"/>
  <c r="N86" i="10" s="1"/>
  <c r="L86" i="10"/>
  <c r="O86" i="10" s="1"/>
  <c r="C17" i="27" l="1"/>
  <c r="E17" i="27"/>
  <c r="D17" i="27"/>
  <c r="F17" i="27" l="1"/>
  <c r="B7" i="28" l="1"/>
  <c r="B7" i="27"/>
  <c r="C15" i="2" l="1"/>
  <c r="F18" i="10" l="1"/>
  <c r="F19" i="10"/>
  <c r="F20" i="10"/>
  <c r="F21" i="10"/>
  <c r="F22" i="10"/>
  <c r="F23" i="10"/>
  <c r="F24" i="10"/>
  <c r="F25" i="10"/>
  <c r="F26" i="10"/>
  <c r="F27" i="10"/>
  <c r="J18" i="10"/>
  <c r="M18" i="10" s="1"/>
  <c r="J19" i="10"/>
  <c r="M19" i="10" s="1"/>
  <c r="J20" i="10"/>
  <c r="M20" i="10" s="1"/>
  <c r="J21" i="10"/>
  <c r="M21" i="10" s="1"/>
  <c r="J22" i="10"/>
  <c r="M22" i="10" s="1"/>
  <c r="J23" i="10"/>
  <c r="M23" i="10" s="1"/>
  <c r="J24" i="10"/>
  <c r="J25" i="10"/>
  <c r="J26" i="10"/>
  <c r="M26" i="10" s="1"/>
  <c r="J27" i="10"/>
  <c r="M27" i="10" s="1"/>
  <c r="K18" i="10"/>
  <c r="N18" i="10" s="1"/>
  <c r="K19" i="10"/>
  <c r="N19" i="10" s="1"/>
  <c r="K20" i="10"/>
  <c r="N20" i="10" s="1"/>
  <c r="K21" i="10"/>
  <c r="N21" i="10" s="1"/>
  <c r="K22" i="10"/>
  <c r="N22" i="10" s="1"/>
  <c r="K23" i="10"/>
  <c r="N23" i="10" s="1"/>
  <c r="K24" i="10"/>
  <c r="N24" i="10" s="1"/>
  <c r="K25" i="10"/>
  <c r="N25" i="10" s="1"/>
  <c r="K26" i="10"/>
  <c r="N26" i="10" s="1"/>
  <c r="K27" i="10"/>
  <c r="N27" i="10" s="1"/>
  <c r="L18" i="10"/>
  <c r="O18" i="10" s="1"/>
  <c r="L19" i="10"/>
  <c r="O19" i="10" s="1"/>
  <c r="L20" i="10"/>
  <c r="O20" i="10" s="1"/>
  <c r="L21" i="10"/>
  <c r="O21" i="10" s="1"/>
  <c r="L22" i="10"/>
  <c r="O22" i="10" s="1"/>
  <c r="L23" i="10"/>
  <c r="O23" i="10" s="1"/>
  <c r="L24" i="10"/>
  <c r="O24" i="10" s="1"/>
  <c r="L25" i="10"/>
  <c r="O25" i="10" s="1"/>
  <c r="L26" i="10"/>
  <c r="O26" i="10" s="1"/>
  <c r="L27" i="10"/>
  <c r="O27" i="10" s="1"/>
  <c r="M24" i="10"/>
  <c r="M25" i="10"/>
  <c r="L9" i="10"/>
  <c r="L10" i="10"/>
  <c r="L11" i="10"/>
  <c r="L12" i="10"/>
  <c r="L13" i="10"/>
  <c r="L14" i="10"/>
  <c r="L15" i="10"/>
  <c r="L16" i="10"/>
  <c r="L17"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K8" i="10"/>
  <c r="K9" i="10"/>
  <c r="K10" i="10"/>
  <c r="K11" i="10"/>
  <c r="K12" i="10"/>
  <c r="K13" i="10"/>
  <c r="K14" i="10"/>
  <c r="K15" i="10"/>
  <c r="K16" i="10"/>
  <c r="K1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J8" i="10"/>
  <c r="M8" i="10" s="1"/>
  <c r="J9" i="10"/>
  <c r="J10" i="10"/>
  <c r="J11" i="10"/>
  <c r="J12" i="10"/>
  <c r="J13" i="10"/>
  <c r="J14" i="10"/>
  <c r="J15" i="10"/>
  <c r="J16" i="10"/>
  <c r="J1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F8" i="10"/>
  <c r="F9" i="10"/>
  <c r="F10" i="10"/>
  <c r="F11" i="10"/>
  <c r="F12" i="10"/>
  <c r="F13" i="10"/>
  <c r="F14" i="10"/>
  <c r="F15" i="10"/>
  <c r="F16" i="10"/>
  <c r="F1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G199" i="11"/>
  <c r="H199" i="11" s="1"/>
  <c r="L78" i="10" l="1"/>
  <c r="O78" i="10" s="1"/>
  <c r="L79" i="10"/>
  <c r="O79" i="10" s="1"/>
  <c r="L8" i="10"/>
  <c r="L28" i="10"/>
  <c r="F47" i="5"/>
  <c r="D235" i="4" l="1"/>
  <c r="D226" i="4"/>
  <c r="D217" i="4"/>
  <c r="D208" i="4"/>
  <c r="D199" i="4"/>
  <c r="D190" i="4"/>
  <c r="I8" i="7"/>
  <c r="J7" i="6"/>
  <c r="J8" i="6"/>
  <c r="J9" i="6"/>
  <c r="J10" i="6"/>
  <c r="J11" i="6"/>
  <c r="J6" i="6"/>
  <c r="J5" i="6"/>
  <c r="C32" i="3"/>
  <c r="C33" i="3"/>
  <c r="C54" i="8" s="1"/>
  <c r="B83" i="5"/>
  <c r="F7" i="7"/>
  <c r="F8" i="7"/>
  <c r="H6" i="7"/>
  <c r="H9" i="7" s="1"/>
  <c r="G6" i="7"/>
  <c r="G9" i="7" s="1"/>
  <c r="F6" i="7"/>
  <c r="H7" i="6"/>
  <c r="H8" i="6"/>
  <c r="H9" i="6"/>
  <c r="H10" i="6"/>
  <c r="H11" i="6"/>
  <c r="I7" i="6"/>
  <c r="I8" i="6"/>
  <c r="I9" i="6"/>
  <c r="I10" i="6"/>
  <c r="I11" i="6"/>
  <c r="I6" i="6"/>
  <c r="G7" i="6"/>
  <c r="G8" i="6"/>
  <c r="G9" i="6"/>
  <c r="G10" i="6"/>
  <c r="G11" i="6"/>
  <c r="G6" i="6"/>
  <c r="H6" i="6"/>
  <c r="H32" i="3"/>
  <c r="H40" i="3"/>
  <c r="H38" i="3"/>
  <c r="H36" i="3"/>
  <c r="H34" i="3"/>
  <c r="C41" i="3"/>
  <c r="C62" i="8" s="1"/>
  <c r="C40" i="3"/>
  <c r="C61" i="8" s="1"/>
  <c r="C39" i="3"/>
  <c r="C60" i="8" s="1"/>
  <c r="C38" i="3"/>
  <c r="C59" i="8" s="1"/>
  <c r="C37" i="3"/>
  <c r="C58" i="8" s="1"/>
  <c r="C36" i="3"/>
  <c r="C57" i="8" s="1"/>
  <c r="C35" i="3"/>
  <c r="C56" i="8" s="1"/>
  <c r="C34" i="3"/>
  <c r="C55" i="8" s="1"/>
  <c r="G11" i="4" l="1"/>
  <c r="G15" i="4"/>
  <c r="G19" i="4"/>
  <c r="G23" i="4"/>
  <c r="G27" i="4"/>
  <c r="G31" i="4"/>
  <c r="G35" i="4"/>
  <c r="G39" i="4"/>
  <c r="G43" i="4"/>
  <c r="G47" i="4"/>
  <c r="G51" i="4"/>
  <c r="G55" i="4"/>
  <c r="G59" i="4"/>
  <c r="G63" i="4"/>
  <c r="G67" i="4"/>
  <c r="G71" i="4"/>
  <c r="G75" i="4"/>
  <c r="G79" i="4"/>
  <c r="G83" i="4"/>
  <c r="G87" i="4"/>
  <c r="G91" i="4"/>
  <c r="G95" i="4"/>
  <c r="G99" i="4"/>
  <c r="G103" i="4"/>
  <c r="G107" i="4"/>
  <c r="G111" i="4"/>
  <c r="G115" i="4"/>
  <c r="G119" i="4"/>
  <c r="G123" i="4"/>
  <c r="G127" i="4"/>
  <c r="G32" i="4"/>
  <c r="G36" i="4"/>
  <c r="G40" i="4"/>
  <c r="G44" i="4"/>
  <c r="G48" i="4"/>
  <c r="G52" i="4"/>
  <c r="G56" i="4"/>
  <c r="G60" i="4"/>
  <c r="G64" i="4"/>
  <c r="G68" i="4"/>
  <c r="G76" i="4"/>
  <c r="G88" i="4"/>
  <c r="G112" i="4"/>
  <c r="G116" i="4"/>
  <c r="G17" i="4"/>
  <c r="G29" i="4"/>
  <c r="G37" i="4"/>
  <c r="G45" i="4"/>
  <c r="G53" i="4"/>
  <c r="G61" i="4"/>
  <c r="G69" i="4"/>
  <c r="G77" i="4"/>
  <c r="G85" i="4"/>
  <c r="G93" i="4"/>
  <c r="G101" i="4"/>
  <c r="G113" i="4"/>
  <c r="G117" i="4"/>
  <c r="G22" i="4"/>
  <c r="G34" i="4"/>
  <c r="G42" i="4"/>
  <c r="G46" i="4"/>
  <c r="G50" i="4"/>
  <c r="G54" i="4"/>
  <c r="G58" i="4"/>
  <c r="G74" i="4"/>
  <c r="G82" i="4"/>
  <c r="G86" i="4"/>
  <c r="G94" i="4"/>
  <c r="G102" i="4"/>
  <c r="G106" i="4"/>
  <c r="G110" i="4"/>
  <c r="G114" i="4"/>
  <c r="G122" i="4"/>
  <c r="G126" i="4"/>
  <c r="G12" i="4"/>
  <c r="G16" i="4"/>
  <c r="G20" i="4"/>
  <c r="G24" i="4"/>
  <c r="G28" i="4"/>
  <c r="G72" i="4"/>
  <c r="G80" i="4"/>
  <c r="G84" i="4"/>
  <c r="G92" i="4"/>
  <c r="G96" i="4"/>
  <c r="G100" i="4"/>
  <c r="G104" i="4"/>
  <c r="G108" i="4"/>
  <c r="G120" i="4"/>
  <c r="G124" i="4"/>
  <c r="G21" i="4"/>
  <c r="G25" i="4"/>
  <c r="G33" i="4"/>
  <c r="G41" i="4"/>
  <c r="G49" i="4"/>
  <c r="G57" i="4"/>
  <c r="G65" i="4"/>
  <c r="G73" i="4"/>
  <c r="G81" i="4"/>
  <c r="G89" i="4"/>
  <c r="G97" i="4"/>
  <c r="G105" i="4"/>
  <c r="G109" i="4"/>
  <c r="G121" i="4"/>
  <c r="G125" i="4"/>
  <c r="G26" i="4"/>
  <c r="G30" i="4"/>
  <c r="G38" i="4"/>
  <c r="G62" i="4"/>
  <c r="G66" i="4"/>
  <c r="G70" i="4"/>
  <c r="G78" i="4"/>
  <c r="G90" i="4"/>
  <c r="G98" i="4"/>
  <c r="G118" i="4"/>
  <c r="G13" i="4"/>
  <c r="G14" i="4"/>
  <c r="Q8" i="4"/>
  <c r="H35" i="3"/>
  <c r="H39" i="3"/>
  <c r="C218" i="4" s="1"/>
  <c r="H33" i="3"/>
  <c r="H37" i="3"/>
  <c r="C200" i="4" s="1"/>
  <c r="H41" i="3"/>
  <c r="R108" i="4"/>
  <c r="M108" i="4"/>
  <c r="P108" i="4" s="1"/>
  <c r="K108" i="4"/>
  <c r="N108" i="4" s="1"/>
  <c r="S108" i="4"/>
  <c r="L108" i="4"/>
  <c r="O108" i="4" s="1"/>
  <c r="Q108" i="4"/>
  <c r="R109" i="4"/>
  <c r="M109" i="4"/>
  <c r="P109" i="4" s="1"/>
  <c r="K109" i="4"/>
  <c r="N109" i="4" s="1"/>
  <c r="S109" i="4"/>
  <c r="L109" i="4"/>
  <c r="O109" i="4" s="1"/>
  <c r="Q109" i="4"/>
  <c r="R110" i="4"/>
  <c r="Q110" i="4"/>
  <c r="K110" i="4"/>
  <c r="N110" i="4" s="1"/>
  <c r="S110" i="4"/>
  <c r="M110" i="4"/>
  <c r="P110" i="4" s="1"/>
  <c r="L110" i="4"/>
  <c r="O110" i="4" s="1"/>
  <c r="R111" i="4"/>
  <c r="K111" i="4"/>
  <c r="N111" i="4" s="1"/>
  <c r="S111" i="4"/>
  <c r="Q111" i="4"/>
  <c r="L111" i="4"/>
  <c r="O111" i="4" s="1"/>
  <c r="M111" i="4"/>
  <c r="P111" i="4" s="1"/>
  <c r="R112" i="4"/>
  <c r="K112" i="4"/>
  <c r="N112" i="4" s="1"/>
  <c r="S112" i="4"/>
  <c r="Q112" i="4"/>
  <c r="L112" i="4"/>
  <c r="O112" i="4" s="1"/>
  <c r="M112" i="4"/>
  <c r="P112" i="4" s="1"/>
  <c r="R113" i="4"/>
  <c r="Q113" i="4"/>
  <c r="K113" i="4"/>
  <c r="N113" i="4" s="1"/>
  <c r="S113" i="4"/>
  <c r="L113" i="4"/>
  <c r="O113" i="4" s="1"/>
  <c r="M113" i="4"/>
  <c r="P113" i="4" s="1"/>
  <c r="R114" i="4"/>
  <c r="K114" i="4"/>
  <c r="N114" i="4" s="1"/>
  <c r="S114" i="4"/>
  <c r="Q114" i="4"/>
  <c r="L114" i="4"/>
  <c r="O114" i="4" s="1"/>
  <c r="M114" i="4"/>
  <c r="P114" i="4" s="1"/>
  <c r="R115" i="4"/>
  <c r="K115" i="4"/>
  <c r="N115" i="4" s="1"/>
  <c r="S115" i="4"/>
  <c r="L115" i="4"/>
  <c r="O115" i="4" s="1"/>
  <c r="M115" i="4"/>
  <c r="P115" i="4" s="1"/>
  <c r="Q115" i="4"/>
  <c r="R116" i="4"/>
  <c r="M116" i="4"/>
  <c r="P116" i="4" s="1"/>
  <c r="K116" i="4"/>
  <c r="N116" i="4" s="1"/>
  <c r="S116" i="4"/>
  <c r="Q116" i="4"/>
  <c r="L116" i="4"/>
  <c r="O116" i="4" s="1"/>
  <c r="R117" i="4"/>
  <c r="K117" i="4"/>
  <c r="N117" i="4" s="1"/>
  <c r="S117" i="4"/>
  <c r="Q117" i="4"/>
  <c r="L117" i="4"/>
  <c r="O117" i="4" s="1"/>
  <c r="M117" i="4"/>
  <c r="P117" i="4" s="1"/>
  <c r="C236" i="4"/>
  <c r="L105" i="4"/>
  <c r="O105" i="4" s="1"/>
  <c r="R96" i="10"/>
  <c r="Q88" i="10"/>
  <c r="P90" i="10"/>
  <c r="Q91" i="10"/>
  <c r="R92" i="10"/>
  <c r="P94" i="10"/>
  <c r="Q95" i="10"/>
  <c r="P87" i="10"/>
  <c r="P69" i="10"/>
  <c r="Q70" i="10"/>
  <c r="P96" i="10"/>
  <c r="Q97" i="10"/>
  <c r="Q89" i="10"/>
  <c r="R90" i="10"/>
  <c r="P92" i="10"/>
  <c r="Q93" i="10"/>
  <c r="R94" i="10"/>
  <c r="R87" i="10"/>
  <c r="Q68" i="10"/>
  <c r="R69" i="10"/>
  <c r="P71" i="10"/>
  <c r="Q72" i="10"/>
  <c r="R73" i="10"/>
  <c r="P75" i="10"/>
  <c r="Q76" i="10"/>
  <c r="R77" i="10"/>
  <c r="P78" i="10"/>
  <c r="R79" i="10"/>
  <c r="P81" i="10"/>
  <c r="Q82" i="10"/>
  <c r="R83" i="10"/>
  <c r="P85" i="10"/>
  <c r="Q86" i="10"/>
  <c r="P74" i="10"/>
  <c r="Q75" i="10"/>
  <c r="R76" i="10"/>
  <c r="Q78" i="10"/>
  <c r="P80" i="10"/>
  <c r="Q81" i="10"/>
  <c r="R82" i="10"/>
  <c r="P84" i="10"/>
  <c r="Q85" i="10"/>
  <c r="R86" i="10"/>
  <c r="R71" i="10"/>
  <c r="P73" i="10"/>
  <c r="Q74" i="10"/>
  <c r="R75" i="10"/>
  <c r="P77" i="10"/>
  <c r="R78" i="10"/>
  <c r="P79" i="10"/>
  <c r="Q80" i="10"/>
  <c r="R81" i="10"/>
  <c r="P83" i="10"/>
  <c r="Q84" i="10"/>
  <c r="R85" i="10"/>
  <c r="P97" i="10"/>
  <c r="R88" i="10"/>
  <c r="P89" i="10"/>
  <c r="Q90" i="10"/>
  <c r="R91" i="10"/>
  <c r="P93" i="10"/>
  <c r="Q94" i="10"/>
  <c r="R95" i="10"/>
  <c r="P68" i="10"/>
  <c r="Q69" i="10"/>
  <c r="R70" i="10"/>
  <c r="P72" i="10"/>
  <c r="Q73" i="10"/>
  <c r="R74" i="10"/>
  <c r="P76" i="10"/>
  <c r="Q77" i="10"/>
  <c r="Q79" i="10"/>
  <c r="R80" i="10"/>
  <c r="P82" i="10"/>
  <c r="Q83" i="10"/>
  <c r="R84" i="10"/>
  <c r="P86" i="10"/>
  <c r="Q96" i="10"/>
  <c r="R97" i="10"/>
  <c r="P88" i="10"/>
  <c r="R89" i="10"/>
  <c r="P91" i="10"/>
  <c r="Q92" i="10"/>
  <c r="R93" i="10"/>
  <c r="P95" i="10"/>
  <c r="Q87" i="10"/>
  <c r="R68" i="10"/>
  <c r="P70" i="10"/>
  <c r="Q71" i="10"/>
  <c r="R72" i="10"/>
  <c r="G9" i="4"/>
  <c r="C53" i="8"/>
  <c r="P21" i="10"/>
  <c r="Q23" i="10"/>
  <c r="R25" i="10"/>
  <c r="P22" i="10"/>
  <c r="Q24" i="10"/>
  <c r="R26" i="10"/>
  <c r="P23" i="10"/>
  <c r="Q25" i="10"/>
  <c r="P24" i="10"/>
  <c r="Q26" i="10"/>
  <c r="P19" i="10"/>
  <c r="Q21" i="10"/>
  <c r="R23" i="10"/>
  <c r="P20" i="10"/>
  <c r="Q22" i="10"/>
  <c r="R24" i="10"/>
  <c r="R27" i="10"/>
  <c r="P25" i="10"/>
  <c r="Q27" i="10"/>
  <c r="P26" i="10"/>
  <c r="R18" i="10"/>
  <c r="P27" i="10"/>
  <c r="R19" i="10"/>
  <c r="Q18" i="10"/>
  <c r="R20" i="10"/>
  <c r="Q19" i="10"/>
  <c r="R21" i="10"/>
  <c r="P18" i="10"/>
  <c r="Q20" i="10"/>
  <c r="R22" i="10"/>
  <c r="K70" i="4"/>
  <c r="N70" i="4" s="1"/>
  <c r="L72" i="4"/>
  <c r="O72" i="4" s="1"/>
  <c r="M74" i="4"/>
  <c r="P74" i="4" s="1"/>
  <c r="Q70" i="4"/>
  <c r="R72" i="4"/>
  <c r="S74" i="4"/>
  <c r="K72" i="4"/>
  <c r="N72" i="4" s="1"/>
  <c r="M76" i="4"/>
  <c r="P76" i="4" s="1"/>
  <c r="R74" i="4"/>
  <c r="M71" i="4"/>
  <c r="P71" i="4" s="1"/>
  <c r="M72" i="4"/>
  <c r="P72" i="4" s="1"/>
  <c r="K71" i="4"/>
  <c r="N71" i="4" s="1"/>
  <c r="L73" i="4"/>
  <c r="O73" i="4" s="1"/>
  <c r="M75" i="4"/>
  <c r="P75" i="4" s="1"/>
  <c r="Q71" i="4"/>
  <c r="R73" i="4"/>
  <c r="S75" i="4"/>
  <c r="L74" i="4"/>
  <c r="O74" i="4" s="1"/>
  <c r="Q72" i="4"/>
  <c r="S76" i="4"/>
  <c r="M68" i="4"/>
  <c r="P68" i="4" s="1"/>
  <c r="S68" i="4"/>
  <c r="K77" i="4"/>
  <c r="N77" i="4" s="1"/>
  <c r="S69" i="4"/>
  <c r="L68" i="4"/>
  <c r="O68" i="4" s="1"/>
  <c r="S71" i="4"/>
  <c r="L70" i="4"/>
  <c r="O70" i="4" s="1"/>
  <c r="Q68" i="4"/>
  <c r="K69" i="4"/>
  <c r="N69" i="4" s="1"/>
  <c r="S73" i="4"/>
  <c r="K73" i="4"/>
  <c r="N73" i="4" s="1"/>
  <c r="L75" i="4"/>
  <c r="O75" i="4" s="1"/>
  <c r="M77" i="4"/>
  <c r="P77" i="4" s="1"/>
  <c r="Q73" i="4"/>
  <c r="R75" i="4"/>
  <c r="S77" i="4"/>
  <c r="K75" i="4"/>
  <c r="N75" i="4" s="1"/>
  <c r="Q75" i="4"/>
  <c r="K76" i="4"/>
  <c r="N76" i="4" s="1"/>
  <c r="M69" i="4"/>
  <c r="P69" i="4" s="1"/>
  <c r="M70" i="4"/>
  <c r="P70" i="4" s="1"/>
  <c r="Q69" i="4"/>
  <c r="K74" i="4"/>
  <c r="N74" i="4" s="1"/>
  <c r="L76" i="4"/>
  <c r="O76" i="4" s="1"/>
  <c r="Q74" i="4"/>
  <c r="R76" i="4"/>
  <c r="L77" i="4"/>
  <c r="O77" i="4" s="1"/>
  <c r="R77" i="4"/>
  <c r="Q76" i="4"/>
  <c r="Q77" i="4"/>
  <c r="R68" i="4"/>
  <c r="S70" i="4"/>
  <c r="L69" i="4"/>
  <c r="O69" i="4" s="1"/>
  <c r="R69" i="4"/>
  <c r="K68" i="4"/>
  <c r="N68" i="4" s="1"/>
  <c r="R70" i="4"/>
  <c r="S72" i="4"/>
  <c r="L71" i="4"/>
  <c r="O71" i="4" s="1"/>
  <c r="M73" i="4"/>
  <c r="P73" i="4" s="1"/>
  <c r="R71" i="4"/>
  <c r="M15" i="10"/>
  <c r="M37" i="10"/>
  <c r="M49" i="10"/>
  <c r="M61" i="10"/>
  <c r="N13" i="10"/>
  <c r="N35" i="10"/>
  <c r="N47" i="10"/>
  <c r="N59" i="10"/>
  <c r="O11" i="10"/>
  <c r="O33" i="10"/>
  <c r="O45" i="10"/>
  <c r="O57" i="10"/>
  <c r="P16" i="10"/>
  <c r="P38" i="10"/>
  <c r="P50" i="10"/>
  <c r="P62" i="10"/>
  <c r="Q14" i="10"/>
  <c r="Q36" i="10"/>
  <c r="Q48" i="10"/>
  <c r="Q60" i="10"/>
  <c r="R12" i="10"/>
  <c r="R34" i="10"/>
  <c r="R46" i="10"/>
  <c r="R58" i="10"/>
  <c r="P29" i="10"/>
  <c r="Q17" i="10"/>
  <c r="Q39" i="10"/>
  <c r="R15" i="10"/>
  <c r="R49" i="10"/>
  <c r="M41" i="10"/>
  <c r="M65" i="10"/>
  <c r="N39" i="10"/>
  <c r="N63" i="10"/>
  <c r="O37" i="10"/>
  <c r="O61" i="10"/>
  <c r="P30" i="10"/>
  <c r="P54" i="10"/>
  <c r="Q28" i="10"/>
  <c r="Q52" i="10"/>
  <c r="Q64" i="10"/>
  <c r="R38" i="10"/>
  <c r="R62" i="10"/>
  <c r="M42" i="10"/>
  <c r="M66" i="10"/>
  <c r="N40" i="10"/>
  <c r="N52" i="10"/>
  <c r="O16" i="10"/>
  <c r="M16" i="10"/>
  <c r="M38" i="10"/>
  <c r="M50" i="10"/>
  <c r="M62" i="10"/>
  <c r="N14" i="10"/>
  <c r="N36" i="10"/>
  <c r="N48" i="10"/>
  <c r="N60" i="10"/>
  <c r="O12" i="10"/>
  <c r="O34" i="10"/>
  <c r="O46" i="10"/>
  <c r="O58" i="10"/>
  <c r="P17" i="10"/>
  <c r="P39" i="10"/>
  <c r="P51" i="10"/>
  <c r="P63" i="10"/>
  <c r="Q15" i="10"/>
  <c r="Q37" i="10"/>
  <c r="Q49" i="10"/>
  <c r="Q61" i="10"/>
  <c r="R13" i="10"/>
  <c r="R35" i="10"/>
  <c r="R47" i="10"/>
  <c r="R59" i="10"/>
  <c r="M28" i="10"/>
  <c r="M40" i="10"/>
  <c r="M52" i="10"/>
  <c r="M64" i="10"/>
  <c r="N16" i="10"/>
  <c r="N38" i="10"/>
  <c r="N50" i="10"/>
  <c r="N62" i="10"/>
  <c r="O14" i="10"/>
  <c r="O36" i="10"/>
  <c r="O48" i="10"/>
  <c r="O60" i="10"/>
  <c r="P41" i="10"/>
  <c r="P53" i="10"/>
  <c r="P65" i="10"/>
  <c r="Q51" i="10"/>
  <c r="Q63" i="10"/>
  <c r="R37" i="10"/>
  <c r="R61" i="10"/>
  <c r="M29" i="10"/>
  <c r="M53" i="10"/>
  <c r="N17" i="10"/>
  <c r="N51" i="10"/>
  <c r="O15" i="10"/>
  <c r="O49" i="10"/>
  <c r="P42" i="10"/>
  <c r="P66" i="10"/>
  <c r="Q40" i="10"/>
  <c r="R16" i="10"/>
  <c r="R50" i="10"/>
  <c r="M30" i="10"/>
  <c r="M54" i="10"/>
  <c r="N28" i="10"/>
  <c r="N64" i="10"/>
  <c r="M17" i="10"/>
  <c r="M39" i="10"/>
  <c r="M51" i="10"/>
  <c r="M63" i="10"/>
  <c r="N15" i="10"/>
  <c r="N37" i="10"/>
  <c r="N49" i="10"/>
  <c r="N61" i="10"/>
  <c r="O13" i="10"/>
  <c r="O35" i="10"/>
  <c r="O47" i="10"/>
  <c r="O59" i="10"/>
  <c r="P28" i="10"/>
  <c r="P40" i="10"/>
  <c r="P52" i="10"/>
  <c r="P64" i="10"/>
  <c r="Q16" i="10"/>
  <c r="Q38" i="10"/>
  <c r="Q50" i="10"/>
  <c r="Q62" i="10"/>
  <c r="R14" i="10"/>
  <c r="R36" i="10"/>
  <c r="R48" i="10"/>
  <c r="R60" i="10"/>
  <c r="M34" i="10"/>
  <c r="M58" i="10"/>
  <c r="N32" i="10"/>
  <c r="N56" i="10"/>
  <c r="O30" i="10"/>
  <c r="O52" i="10"/>
  <c r="P34" i="10"/>
  <c r="P56" i="10"/>
  <c r="Q13" i="10"/>
  <c r="Q45" i="10"/>
  <c r="Q67" i="10"/>
  <c r="R39" i="10"/>
  <c r="R56" i="10"/>
  <c r="M36" i="10"/>
  <c r="N34" i="10"/>
  <c r="O32" i="10"/>
  <c r="P36" i="10"/>
  <c r="Q30" i="10"/>
  <c r="R9" i="10"/>
  <c r="R63" i="10"/>
  <c r="M67" i="10"/>
  <c r="N65" i="10"/>
  <c r="O55" i="10"/>
  <c r="P10" i="10"/>
  <c r="P59" i="10"/>
  <c r="Q53" i="10"/>
  <c r="R42" i="10"/>
  <c r="M10" i="10"/>
  <c r="N66" i="10"/>
  <c r="O56" i="10"/>
  <c r="P43" i="10"/>
  <c r="Q32" i="10"/>
  <c r="R11" i="10"/>
  <c r="R65" i="10"/>
  <c r="M11" i="10"/>
  <c r="N9" i="10"/>
  <c r="N67" i="10"/>
  <c r="O62" i="10"/>
  <c r="P12" i="10"/>
  <c r="P61" i="10"/>
  <c r="Q55" i="10"/>
  <c r="R44" i="10"/>
  <c r="M12" i="10"/>
  <c r="M46" i="10"/>
  <c r="N10" i="10"/>
  <c r="N44" i="10"/>
  <c r="O41" i="10"/>
  <c r="P13" i="10"/>
  <c r="P45" i="10"/>
  <c r="Q56" i="10"/>
  <c r="R45" i="10"/>
  <c r="M13" i="10"/>
  <c r="M47" i="10"/>
  <c r="N11" i="10"/>
  <c r="N45" i="10"/>
  <c r="O9" i="10"/>
  <c r="O42" i="10"/>
  <c r="O64" i="10"/>
  <c r="P14" i="10"/>
  <c r="Q57" i="10"/>
  <c r="R29" i="10"/>
  <c r="M35" i="10"/>
  <c r="M59" i="10"/>
  <c r="N33" i="10"/>
  <c r="N57" i="10"/>
  <c r="O31" i="10"/>
  <c r="O53" i="10"/>
  <c r="P35" i="10"/>
  <c r="P57" i="10"/>
  <c r="Q29" i="10"/>
  <c r="Q46" i="10"/>
  <c r="R40" i="10"/>
  <c r="R57" i="10"/>
  <c r="M60" i="10"/>
  <c r="N58" i="10"/>
  <c r="O54" i="10"/>
  <c r="P9" i="10"/>
  <c r="P58" i="10"/>
  <c r="Q47" i="10"/>
  <c r="R41" i="10"/>
  <c r="M9" i="10"/>
  <c r="M43" i="10"/>
  <c r="N41" i="10"/>
  <c r="O38" i="10"/>
  <c r="P37" i="10"/>
  <c r="Q31" i="10"/>
  <c r="R10" i="10"/>
  <c r="R64" i="10"/>
  <c r="M44" i="10"/>
  <c r="N42" i="10"/>
  <c r="O39" i="10"/>
  <c r="P11" i="10"/>
  <c r="P60" i="10"/>
  <c r="Q54" i="10"/>
  <c r="R43" i="10"/>
  <c r="M45" i="10"/>
  <c r="N43" i="10"/>
  <c r="O40" i="10"/>
  <c r="P44" i="10"/>
  <c r="Q33" i="10"/>
  <c r="R17" i="10"/>
  <c r="R66" i="10"/>
  <c r="O63" i="10"/>
  <c r="P67" i="10"/>
  <c r="Q34" i="10"/>
  <c r="R28" i="10"/>
  <c r="R67" i="10"/>
  <c r="P46" i="10"/>
  <c r="Q35" i="10"/>
  <c r="R51" i="10"/>
  <c r="M14" i="10"/>
  <c r="N46" i="10"/>
  <c r="O65" i="10"/>
  <c r="P47" i="10"/>
  <c r="Q58" i="10"/>
  <c r="M31" i="10"/>
  <c r="N53" i="10"/>
  <c r="O66" i="10"/>
  <c r="P48" i="10"/>
  <c r="Q59" i="10"/>
  <c r="M32" i="10"/>
  <c r="N54" i="10"/>
  <c r="O67" i="10"/>
  <c r="P49" i="10"/>
  <c r="Q65" i="10"/>
  <c r="M33" i="10"/>
  <c r="N55" i="10"/>
  <c r="P55" i="10"/>
  <c r="Q66" i="10"/>
  <c r="M48" i="10"/>
  <c r="O10" i="10"/>
  <c r="Q9" i="10"/>
  <c r="R30" i="10"/>
  <c r="M55" i="10"/>
  <c r="O17" i="10"/>
  <c r="Q10" i="10"/>
  <c r="R31" i="10"/>
  <c r="M56" i="10"/>
  <c r="O28" i="10"/>
  <c r="Q11" i="10"/>
  <c r="R32" i="10"/>
  <c r="M57" i="10"/>
  <c r="O29" i="10"/>
  <c r="Q12" i="10"/>
  <c r="R33" i="10"/>
  <c r="N12" i="10"/>
  <c r="O43" i="10"/>
  <c r="P15" i="10"/>
  <c r="Q41" i="10"/>
  <c r="R52" i="10"/>
  <c r="N29" i="10"/>
  <c r="O44" i="10"/>
  <c r="P31" i="10"/>
  <c r="Q42" i="10"/>
  <c r="R53" i="10"/>
  <c r="N30" i="10"/>
  <c r="O50" i="10"/>
  <c r="P32" i="10"/>
  <c r="Q43" i="10"/>
  <c r="R54" i="10"/>
  <c r="N31" i="10"/>
  <c r="O51" i="10"/>
  <c r="P33" i="10"/>
  <c r="Q44" i="10"/>
  <c r="R55" i="10"/>
  <c r="R122" i="4"/>
  <c r="S123" i="4"/>
  <c r="L122" i="4"/>
  <c r="O122" i="4" s="1"/>
  <c r="M122" i="4"/>
  <c r="P122" i="4" s="1"/>
  <c r="Q122" i="4"/>
  <c r="M123" i="4"/>
  <c r="P123" i="4" s="1"/>
  <c r="Q123" i="4"/>
  <c r="Q124" i="4"/>
  <c r="R123" i="4"/>
  <c r="M124" i="4"/>
  <c r="P124" i="4" s="1"/>
  <c r="R124" i="4"/>
  <c r="K124" i="4"/>
  <c r="N124" i="4" s="1"/>
  <c r="S124" i="4"/>
  <c r="L123" i="4"/>
  <c r="O123" i="4" s="1"/>
  <c r="L124" i="4"/>
  <c r="O124" i="4" s="1"/>
  <c r="K122" i="4"/>
  <c r="N122" i="4" s="1"/>
  <c r="S122" i="4"/>
  <c r="K123" i="4"/>
  <c r="N123" i="4" s="1"/>
  <c r="K43" i="4"/>
  <c r="N43" i="4" s="1"/>
  <c r="K52" i="4"/>
  <c r="N52" i="4" s="1"/>
  <c r="K64" i="4"/>
  <c r="N64" i="4" s="1"/>
  <c r="K86" i="4"/>
  <c r="N86" i="4" s="1"/>
  <c r="K98" i="4"/>
  <c r="N98" i="4" s="1"/>
  <c r="K120" i="4"/>
  <c r="N120" i="4" s="1"/>
  <c r="L47" i="4"/>
  <c r="O47" i="4" s="1"/>
  <c r="L56" i="4"/>
  <c r="O56" i="4" s="1"/>
  <c r="L78" i="4"/>
  <c r="O78" i="4" s="1"/>
  <c r="L90" i="4"/>
  <c r="O90" i="4" s="1"/>
  <c r="L102" i="4"/>
  <c r="O102" i="4" s="1"/>
  <c r="M39" i="4"/>
  <c r="P39" i="4" s="1"/>
  <c r="M48" i="4"/>
  <c r="P48" i="4" s="1"/>
  <c r="M60" i="4"/>
  <c r="P60" i="4" s="1"/>
  <c r="M82" i="4"/>
  <c r="P82" i="4" s="1"/>
  <c r="M94" i="4"/>
  <c r="P94" i="4" s="1"/>
  <c r="M106" i="4"/>
  <c r="P106" i="4" s="1"/>
  <c r="Q43" i="4"/>
  <c r="Q52" i="4"/>
  <c r="Q64" i="4"/>
  <c r="Q86" i="4"/>
  <c r="Q98" i="4"/>
  <c r="Q120" i="4"/>
  <c r="R47" i="4"/>
  <c r="R56" i="4"/>
  <c r="R78" i="4"/>
  <c r="R90" i="4"/>
  <c r="R102" i="4"/>
  <c r="S39" i="4"/>
  <c r="S48" i="4"/>
  <c r="S60" i="4"/>
  <c r="S82" i="4"/>
  <c r="S94" i="4"/>
  <c r="S106" i="4"/>
  <c r="L39" i="4"/>
  <c r="O39" i="4" s="1"/>
  <c r="L82" i="4"/>
  <c r="O82" i="4" s="1"/>
  <c r="K44" i="4"/>
  <c r="N44" i="4" s="1"/>
  <c r="K53" i="4"/>
  <c r="N53" i="4" s="1"/>
  <c r="K65" i="4"/>
  <c r="N65" i="4" s="1"/>
  <c r="K87" i="4"/>
  <c r="N87" i="4" s="1"/>
  <c r="K99" i="4"/>
  <c r="N99" i="4" s="1"/>
  <c r="L57" i="4"/>
  <c r="O57" i="4" s="1"/>
  <c r="L79" i="4"/>
  <c r="O79" i="4" s="1"/>
  <c r="L91" i="4"/>
  <c r="O91" i="4" s="1"/>
  <c r="L103" i="4"/>
  <c r="O103" i="4" s="1"/>
  <c r="M40" i="4"/>
  <c r="P40" i="4" s="1"/>
  <c r="M49" i="4"/>
  <c r="P49" i="4" s="1"/>
  <c r="M61" i="4"/>
  <c r="P61" i="4" s="1"/>
  <c r="M83" i="4"/>
  <c r="P83" i="4" s="1"/>
  <c r="M95" i="4"/>
  <c r="P95" i="4" s="1"/>
  <c r="M107" i="4"/>
  <c r="P107" i="4" s="1"/>
  <c r="Q44" i="4"/>
  <c r="Q53" i="4"/>
  <c r="Q65" i="4"/>
  <c r="Q87" i="4"/>
  <c r="Q99" i="4"/>
  <c r="R57" i="4"/>
  <c r="R79" i="4"/>
  <c r="R91" i="4"/>
  <c r="R103" i="4"/>
  <c r="S40" i="4"/>
  <c r="S49" i="4"/>
  <c r="S61" i="4"/>
  <c r="S83" i="4"/>
  <c r="S95" i="4"/>
  <c r="S107" i="4"/>
  <c r="K78" i="4"/>
  <c r="N78" i="4" s="1"/>
  <c r="K102" i="4"/>
  <c r="N102" i="4" s="1"/>
  <c r="L48" i="4"/>
  <c r="O48" i="4" s="1"/>
  <c r="K45" i="4"/>
  <c r="N45" i="4" s="1"/>
  <c r="K54" i="4"/>
  <c r="N54" i="4" s="1"/>
  <c r="K66" i="4"/>
  <c r="N66" i="4" s="1"/>
  <c r="K88" i="4"/>
  <c r="N88" i="4" s="1"/>
  <c r="K100" i="4"/>
  <c r="N100" i="4" s="1"/>
  <c r="K121" i="4"/>
  <c r="N121" i="4" s="1"/>
  <c r="L58" i="4"/>
  <c r="O58" i="4" s="1"/>
  <c r="L80" i="4"/>
  <c r="O80" i="4" s="1"/>
  <c r="L92" i="4"/>
  <c r="O92" i="4" s="1"/>
  <c r="L104" i="4"/>
  <c r="O104" i="4" s="1"/>
  <c r="M41" i="4"/>
  <c r="P41" i="4" s="1"/>
  <c r="M50" i="4"/>
  <c r="P50" i="4" s="1"/>
  <c r="M62" i="4"/>
  <c r="P62" i="4" s="1"/>
  <c r="M84" i="4"/>
  <c r="P84" i="4" s="1"/>
  <c r="M96" i="4"/>
  <c r="P96" i="4" s="1"/>
  <c r="M118" i="4"/>
  <c r="P118" i="4" s="1"/>
  <c r="E95" i="5" s="1"/>
  <c r="Q45" i="4"/>
  <c r="Q54" i="4"/>
  <c r="Q66" i="4"/>
  <c r="Q88" i="4"/>
  <c r="Q100" i="4"/>
  <c r="Q121" i="4"/>
  <c r="R58" i="4"/>
  <c r="R80" i="4"/>
  <c r="R92" i="4"/>
  <c r="R104" i="4"/>
  <c r="S41" i="4"/>
  <c r="S50" i="4"/>
  <c r="S62" i="4"/>
  <c r="S84" i="4"/>
  <c r="S96" i="4"/>
  <c r="S118" i="4"/>
  <c r="L60" i="4"/>
  <c r="O60" i="4" s="1"/>
  <c r="K46" i="4"/>
  <c r="N46" i="4" s="1"/>
  <c r="K55" i="4"/>
  <c r="N55" i="4" s="1"/>
  <c r="K67" i="4"/>
  <c r="N67" i="4" s="1"/>
  <c r="K89" i="4"/>
  <c r="N89" i="4" s="1"/>
  <c r="K101" i="4"/>
  <c r="N101" i="4" s="1"/>
  <c r="K125" i="4"/>
  <c r="N125" i="4" s="1"/>
  <c r="L38" i="4"/>
  <c r="O38" i="4" s="1"/>
  <c r="L59" i="4"/>
  <c r="O59" i="4" s="1"/>
  <c r="L81" i="4"/>
  <c r="O81" i="4" s="1"/>
  <c r="L93" i="4"/>
  <c r="O93" i="4" s="1"/>
  <c r="M42" i="4"/>
  <c r="P42" i="4" s="1"/>
  <c r="M51" i="4"/>
  <c r="P51" i="4" s="1"/>
  <c r="M63" i="4"/>
  <c r="P63" i="4" s="1"/>
  <c r="M85" i="4"/>
  <c r="P85" i="4" s="1"/>
  <c r="M97" i="4"/>
  <c r="P97" i="4" s="1"/>
  <c r="M119" i="4"/>
  <c r="P119" i="4" s="1"/>
  <c r="Q46" i="4"/>
  <c r="Q55" i="4"/>
  <c r="Q67" i="4"/>
  <c r="Q89" i="4"/>
  <c r="Q101" i="4"/>
  <c r="Q125" i="4"/>
  <c r="R38" i="4"/>
  <c r="R59" i="4"/>
  <c r="R81" i="4"/>
  <c r="R93" i="4"/>
  <c r="R105" i="4"/>
  <c r="S42" i="4"/>
  <c r="S51" i="4"/>
  <c r="S63" i="4"/>
  <c r="S85" i="4"/>
  <c r="S97" i="4"/>
  <c r="S119" i="4"/>
  <c r="K47" i="4"/>
  <c r="N47" i="4" s="1"/>
  <c r="K56" i="4"/>
  <c r="N56" i="4" s="1"/>
  <c r="K90" i="4"/>
  <c r="N90" i="4" s="1"/>
  <c r="K40" i="4"/>
  <c r="N40" i="4" s="1"/>
  <c r="K79" i="4"/>
  <c r="N79" i="4" s="1"/>
  <c r="K96" i="4"/>
  <c r="N96" i="4" s="1"/>
  <c r="L55" i="4"/>
  <c r="O55" i="4" s="1"/>
  <c r="L87" i="4"/>
  <c r="O87" i="4" s="1"/>
  <c r="L107" i="4"/>
  <c r="O107" i="4" s="1"/>
  <c r="M57" i="4"/>
  <c r="P57" i="4" s="1"/>
  <c r="M87" i="4"/>
  <c r="P87" i="4" s="1"/>
  <c r="M103" i="4"/>
  <c r="P103" i="4" s="1"/>
  <c r="Q49" i="4"/>
  <c r="Q79" i="4"/>
  <c r="Q95" i="4"/>
  <c r="R44" i="4"/>
  <c r="R49" i="4"/>
  <c r="R65" i="4"/>
  <c r="R95" i="4"/>
  <c r="S44" i="4"/>
  <c r="S65" i="4"/>
  <c r="S91" i="4"/>
  <c r="K51" i="4"/>
  <c r="N51" i="4" s="1"/>
  <c r="K105" i="4"/>
  <c r="N105" i="4" s="1"/>
  <c r="L95" i="4"/>
  <c r="O95" i="4" s="1"/>
  <c r="K41" i="4"/>
  <c r="N41" i="4" s="1"/>
  <c r="K48" i="4"/>
  <c r="N48" i="4" s="1"/>
  <c r="K80" i="4"/>
  <c r="N80" i="4" s="1"/>
  <c r="K97" i="4"/>
  <c r="N97" i="4" s="1"/>
  <c r="L61" i="4"/>
  <c r="O61" i="4" s="1"/>
  <c r="L88" i="4"/>
  <c r="O88" i="4" s="1"/>
  <c r="L118" i="4"/>
  <c r="O118" i="4" s="1"/>
  <c r="D95" i="5" s="1"/>
  <c r="M58" i="4"/>
  <c r="P58" i="4" s="1"/>
  <c r="M88" i="4"/>
  <c r="P88" i="4" s="1"/>
  <c r="M104" i="4"/>
  <c r="P104" i="4" s="1"/>
  <c r="Q50" i="4"/>
  <c r="Q80" i="4"/>
  <c r="Q96" i="4"/>
  <c r="R45" i="4"/>
  <c r="R50" i="4"/>
  <c r="R66" i="4"/>
  <c r="R96" i="4"/>
  <c r="R121" i="4"/>
  <c r="S45" i="4"/>
  <c r="S66" i="4"/>
  <c r="S92" i="4"/>
  <c r="S121" i="4"/>
  <c r="K50" i="4"/>
  <c r="N50" i="4" s="1"/>
  <c r="K104" i="4"/>
  <c r="N104" i="4" s="1"/>
  <c r="L94" i="4"/>
  <c r="O94" i="4" s="1"/>
  <c r="M43" i="4"/>
  <c r="P43" i="4" s="1"/>
  <c r="M64" i="4"/>
  <c r="P64" i="4" s="1"/>
  <c r="M120" i="4"/>
  <c r="P120" i="4" s="1"/>
  <c r="Q82" i="4"/>
  <c r="R52" i="4"/>
  <c r="R82" i="4"/>
  <c r="S52" i="4"/>
  <c r="S78" i="4"/>
  <c r="M65" i="4"/>
  <c r="P65" i="4" s="1"/>
  <c r="K42" i="4"/>
  <c r="N42" i="4" s="1"/>
  <c r="K49" i="4"/>
  <c r="N49" i="4" s="1"/>
  <c r="K81" i="4"/>
  <c r="N81" i="4" s="1"/>
  <c r="K103" i="4"/>
  <c r="N103" i="4" s="1"/>
  <c r="L62" i="4"/>
  <c r="O62" i="4" s="1"/>
  <c r="L89" i="4"/>
  <c r="O89" i="4" s="1"/>
  <c r="L119" i="4"/>
  <c r="O119" i="4" s="1"/>
  <c r="M38" i="4"/>
  <c r="P38" i="4" s="1"/>
  <c r="M59" i="4"/>
  <c r="P59" i="4" s="1"/>
  <c r="M89" i="4"/>
  <c r="P89" i="4" s="1"/>
  <c r="M105" i="4"/>
  <c r="P105" i="4" s="1"/>
  <c r="Q51" i="4"/>
  <c r="Q81" i="4"/>
  <c r="Q97" i="4"/>
  <c r="R46" i="4"/>
  <c r="R51" i="4"/>
  <c r="R67" i="4"/>
  <c r="R97" i="4"/>
  <c r="R125" i="4"/>
  <c r="S46" i="4"/>
  <c r="S67" i="4"/>
  <c r="S93" i="4"/>
  <c r="S125" i="4"/>
  <c r="K82" i="4"/>
  <c r="N82" i="4" s="1"/>
  <c r="L63" i="4"/>
  <c r="O63" i="4" s="1"/>
  <c r="L120" i="4"/>
  <c r="O120" i="4" s="1"/>
  <c r="M90" i="4"/>
  <c r="P90" i="4" s="1"/>
  <c r="Q56" i="4"/>
  <c r="Q102" i="4"/>
  <c r="R98" i="4"/>
  <c r="S47" i="4"/>
  <c r="S98" i="4"/>
  <c r="K83" i="4"/>
  <c r="N83" i="4" s="1"/>
  <c r="L40" i="4"/>
  <c r="O40" i="4" s="1"/>
  <c r="L64" i="4"/>
  <c r="O64" i="4" s="1"/>
  <c r="M44" i="4"/>
  <c r="P44" i="4" s="1"/>
  <c r="M91" i="4"/>
  <c r="P91" i="4" s="1"/>
  <c r="K63" i="4"/>
  <c r="N63" i="4" s="1"/>
  <c r="L50" i="4"/>
  <c r="O50" i="4" s="1"/>
  <c r="L96" i="4"/>
  <c r="O96" i="4" s="1"/>
  <c r="M53" i="4"/>
  <c r="P53" i="4" s="1"/>
  <c r="M93" i="4"/>
  <c r="P93" i="4" s="1"/>
  <c r="Q63" i="4"/>
  <c r="Q105" i="4"/>
  <c r="R42" i="4"/>
  <c r="R55" i="4"/>
  <c r="R89" i="4"/>
  <c r="S81" i="4"/>
  <c r="S105" i="4"/>
  <c r="L51" i="4"/>
  <c r="O51" i="4" s="1"/>
  <c r="M98" i="4"/>
  <c r="P98" i="4" s="1"/>
  <c r="Q78" i="4"/>
  <c r="Q106" i="4"/>
  <c r="R43" i="4"/>
  <c r="R94" i="4"/>
  <c r="S86" i="4"/>
  <c r="K85" i="4"/>
  <c r="N85" i="4" s="1"/>
  <c r="L98" i="4"/>
  <c r="O98" i="4" s="1"/>
  <c r="M55" i="4"/>
  <c r="P55" i="4" s="1"/>
  <c r="Q107" i="4"/>
  <c r="R61" i="4"/>
  <c r="S87" i="4"/>
  <c r="K92" i="4"/>
  <c r="N92" i="4" s="1"/>
  <c r="L42" i="4"/>
  <c r="O42" i="4" s="1"/>
  <c r="L54" i="4"/>
  <c r="O54" i="4" s="1"/>
  <c r="M47" i="4"/>
  <c r="P47" i="4" s="1"/>
  <c r="Q85" i="4"/>
  <c r="S55" i="4"/>
  <c r="K93" i="4"/>
  <c r="N93" i="4" s="1"/>
  <c r="L43" i="4"/>
  <c r="O43" i="4" s="1"/>
  <c r="K84" i="4"/>
  <c r="N84" i="4" s="1"/>
  <c r="L97" i="4"/>
  <c r="O97" i="4" s="1"/>
  <c r="M54" i="4"/>
  <c r="P54" i="4" s="1"/>
  <c r="R60" i="4"/>
  <c r="S120" i="4"/>
  <c r="L52" i="4"/>
  <c r="O52" i="4" s="1"/>
  <c r="M45" i="4"/>
  <c r="P45" i="4" s="1"/>
  <c r="M99" i="4"/>
  <c r="P99" i="4" s="1"/>
  <c r="Q83" i="4"/>
  <c r="R99" i="4"/>
  <c r="S53" i="4"/>
  <c r="L100" i="4"/>
  <c r="O100" i="4" s="1"/>
  <c r="M66" i="4"/>
  <c r="P66" i="4" s="1"/>
  <c r="Q38" i="4"/>
  <c r="Q119" i="4"/>
  <c r="R63" i="4"/>
  <c r="S38" i="4"/>
  <c r="S89" i="4"/>
  <c r="K91" i="4"/>
  <c r="N91" i="4" s="1"/>
  <c r="L41" i="4"/>
  <c r="O41" i="4" s="1"/>
  <c r="L53" i="4"/>
  <c r="O53" i="4" s="1"/>
  <c r="L99" i="4"/>
  <c r="O99" i="4" s="1"/>
  <c r="M46" i="4"/>
  <c r="P46" i="4" s="1"/>
  <c r="M56" i="4"/>
  <c r="P56" i="4" s="1"/>
  <c r="M100" i="4"/>
  <c r="P100" i="4" s="1"/>
  <c r="Q84" i="4"/>
  <c r="Q118" i="4"/>
  <c r="R62" i="4"/>
  <c r="R100" i="4"/>
  <c r="S54" i="4"/>
  <c r="S88" i="4"/>
  <c r="M101" i="4"/>
  <c r="P101" i="4" s="1"/>
  <c r="R101" i="4"/>
  <c r="K94" i="4"/>
  <c r="N94" i="4" s="1"/>
  <c r="L65" i="4"/>
  <c r="O65" i="4" s="1"/>
  <c r="M80" i="4"/>
  <c r="P80" i="4" s="1"/>
  <c r="Q59" i="4"/>
  <c r="R54" i="4"/>
  <c r="R120" i="4"/>
  <c r="S58" i="4"/>
  <c r="Q60" i="4"/>
  <c r="S59" i="4"/>
  <c r="L83" i="4"/>
  <c r="O83" i="4" s="1"/>
  <c r="Q40" i="4"/>
  <c r="R39" i="4"/>
  <c r="S79" i="4"/>
  <c r="K118" i="4"/>
  <c r="N118" i="4" s="1"/>
  <c r="C95" i="5" s="1"/>
  <c r="Q41" i="4"/>
  <c r="R40" i="4"/>
  <c r="R85" i="4"/>
  <c r="L85" i="4"/>
  <c r="O85" i="4" s="1"/>
  <c r="M121" i="4"/>
  <c r="P121" i="4" s="1"/>
  <c r="Q42" i="4"/>
  <c r="R41" i="4"/>
  <c r="L86" i="4"/>
  <c r="O86" i="4" s="1"/>
  <c r="Q92" i="4"/>
  <c r="L101" i="4"/>
  <c r="O101" i="4" s="1"/>
  <c r="R88" i="4"/>
  <c r="S100" i="4"/>
  <c r="K59" i="4"/>
  <c r="N59" i="4" s="1"/>
  <c r="L106" i="4"/>
  <c r="O106" i="4" s="1"/>
  <c r="S101" i="4"/>
  <c r="M67" i="4"/>
  <c r="P67" i="4" s="1"/>
  <c r="Q48" i="4"/>
  <c r="Q103" i="4"/>
  <c r="R107" i="4"/>
  <c r="S102" i="4"/>
  <c r="L125" i="4"/>
  <c r="O125" i="4" s="1"/>
  <c r="M78" i="4"/>
  <c r="P78" i="4" s="1"/>
  <c r="Q104" i="4"/>
  <c r="R118" i="4"/>
  <c r="S103" i="4"/>
  <c r="K62" i="4"/>
  <c r="Q58" i="4"/>
  <c r="R53" i="4"/>
  <c r="R119" i="4"/>
  <c r="K95" i="4"/>
  <c r="N95" i="4" s="1"/>
  <c r="L66" i="4"/>
  <c r="O66" i="4" s="1"/>
  <c r="M81" i="4"/>
  <c r="P81" i="4" s="1"/>
  <c r="R64" i="4"/>
  <c r="R84" i="4"/>
  <c r="K39" i="4"/>
  <c r="N39" i="4" s="1"/>
  <c r="L84" i="4"/>
  <c r="O84" i="4" s="1"/>
  <c r="M102" i="4"/>
  <c r="P102" i="4" s="1"/>
  <c r="Q90" i="4"/>
  <c r="S80" i="4"/>
  <c r="K119" i="4"/>
  <c r="N119" i="4" s="1"/>
  <c r="R86" i="4"/>
  <c r="K57" i="4"/>
  <c r="N57" i="4" s="1"/>
  <c r="R87" i="4"/>
  <c r="L45" i="4"/>
  <c r="O45" i="4" s="1"/>
  <c r="Q93" i="4"/>
  <c r="L46" i="4"/>
  <c r="O46" i="4" s="1"/>
  <c r="R106" i="4"/>
  <c r="K61" i="4"/>
  <c r="Q57" i="4"/>
  <c r="R48" i="4"/>
  <c r="S56" i="4"/>
  <c r="L49" i="4"/>
  <c r="O49" i="4" s="1"/>
  <c r="M79" i="4"/>
  <c r="P79" i="4" s="1"/>
  <c r="S57" i="4"/>
  <c r="S104" i="4"/>
  <c r="K106" i="4"/>
  <c r="N106" i="4" s="1"/>
  <c r="L67" i="4"/>
  <c r="O67" i="4" s="1"/>
  <c r="M86" i="4"/>
  <c r="P86" i="4" s="1"/>
  <c r="Q39" i="4"/>
  <c r="Q61" i="4"/>
  <c r="R83" i="4"/>
  <c r="S64" i="4"/>
  <c r="K38" i="4"/>
  <c r="N38" i="4" s="1"/>
  <c r="K107" i="4"/>
  <c r="N107" i="4" s="1"/>
  <c r="M92" i="4"/>
  <c r="P92" i="4" s="1"/>
  <c r="Q62" i="4"/>
  <c r="S43" i="4"/>
  <c r="Q91" i="4"/>
  <c r="S90" i="4"/>
  <c r="L44" i="4"/>
  <c r="O44" i="4" s="1"/>
  <c r="M125" i="4"/>
  <c r="P125" i="4" s="1"/>
  <c r="Q47" i="4"/>
  <c r="S99" i="4"/>
  <c r="K58" i="4"/>
  <c r="N58" i="4" s="1"/>
  <c r="M52" i="4"/>
  <c r="P52" i="4" s="1"/>
  <c r="Q94" i="4"/>
  <c r="K60" i="4"/>
  <c r="N60" i="4" s="1"/>
  <c r="L121" i="4"/>
  <c r="O121" i="4" s="1"/>
  <c r="L25" i="4"/>
  <c r="O25" i="4" s="1"/>
  <c r="Q24" i="4"/>
  <c r="S26" i="4"/>
  <c r="L24" i="4"/>
  <c r="O24" i="4" s="1"/>
  <c r="L26" i="4"/>
  <c r="O26" i="4" s="1"/>
  <c r="Q25" i="4"/>
  <c r="S27" i="4"/>
  <c r="L27" i="4"/>
  <c r="O27" i="4" s="1"/>
  <c r="Q26" i="4"/>
  <c r="Q23" i="4"/>
  <c r="M23" i="4"/>
  <c r="P23" i="4" s="1"/>
  <c r="Q27" i="4"/>
  <c r="L23" i="4"/>
  <c r="O23" i="4" s="1"/>
  <c r="M24" i="4"/>
  <c r="P24" i="4" s="1"/>
  <c r="R23" i="4"/>
  <c r="K23" i="4"/>
  <c r="N23" i="4" s="1"/>
  <c r="M25" i="4"/>
  <c r="P25" i="4" s="1"/>
  <c r="R24" i="4"/>
  <c r="R26" i="4"/>
  <c r="K24" i="4"/>
  <c r="N24" i="4" s="1"/>
  <c r="M26" i="4"/>
  <c r="P26" i="4" s="1"/>
  <c r="R25" i="4"/>
  <c r="M27" i="4"/>
  <c r="P27" i="4" s="1"/>
  <c r="K27" i="4"/>
  <c r="N27" i="4" s="1"/>
  <c r="S23" i="4"/>
  <c r="S24" i="4"/>
  <c r="S25" i="4"/>
  <c r="K25" i="4"/>
  <c r="N25" i="4" s="1"/>
  <c r="K26" i="4"/>
  <c r="N26" i="4" s="1"/>
  <c r="R27" i="4"/>
  <c r="C227" i="4"/>
  <c r="C173" i="4"/>
  <c r="C182" i="4"/>
  <c r="C191" i="4"/>
  <c r="K13" i="4"/>
  <c r="N13" i="4" s="1"/>
  <c r="R14" i="4"/>
  <c r="S15" i="4"/>
  <c r="N8" i="10"/>
  <c r="L16" i="4"/>
  <c r="O16" i="4" s="1"/>
  <c r="M12" i="4"/>
  <c r="P12" i="4" s="1"/>
  <c r="Q8" i="10"/>
  <c r="L12" i="4"/>
  <c r="O12" i="4" s="1"/>
  <c r="P8" i="10"/>
  <c r="Q14" i="4"/>
  <c r="R15" i="4"/>
  <c r="S16" i="4"/>
  <c r="Q15" i="4"/>
  <c r="R16" i="4"/>
  <c r="Q16" i="4"/>
  <c r="S12" i="4"/>
  <c r="L15" i="4"/>
  <c r="O15" i="4" s="1"/>
  <c r="L13" i="4"/>
  <c r="O13" i="4" s="1"/>
  <c r="R12" i="4"/>
  <c r="S13" i="4"/>
  <c r="M16" i="4"/>
  <c r="P16" i="4" s="1"/>
  <c r="K16" i="4"/>
  <c r="N16" i="4" s="1"/>
  <c r="M14" i="4"/>
  <c r="P14" i="4" s="1"/>
  <c r="Q12" i="4"/>
  <c r="R13" i="4"/>
  <c r="K14" i="4"/>
  <c r="N14" i="4" s="1"/>
  <c r="K15" i="4"/>
  <c r="N15" i="4" s="1"/>
  <c r="K12" i="4"/>
  <c r="N12" i="4" s="1"/>
  <c r="L14" i="4"/>
  <c r="O14" i="4" s="1"/>
  <c r="M15" i="4"/>
  <c r="P15" i="4" s="1"/>
  <c r="Q13" i="4"/>
  <c r="R8" i="10"/>
  <c r="M13" i="4"/>
  <c r="P13" i="4" s="1"/>
  <c r="S14" i="4"/>
  <c r="O8" i="10"/>
  <c r="C209" i="4"/>
  <c r="C155" i="4"/>
  <c r="C164" i="4"/>
  <c r="S8" i="4"/>
  <c r="S20" i="4"/>
  <c r="S34" i="4"/>
  <c r="R10" i="4"/>
  <c r="R22" i="4"/>
  <c r="R36" i="4"/>
  <c r="Q17" i="4"/>
  <c r="Q29" i="4"/>
  <c r="Q30" i="4"/>
  <c r="R29" i="4"/>
  <c r="Q18" i="4"/>
  <c r="S29" i="4"/>
  <c r="Q19" i="4"/>
  <c r="S126" i="4"/>
  <c r="S9" i="4"/>
  <c r="S21" i="4"/>
  <c r="S35" i="4"/>
  <c r="R11" i="4"/>
  <c r="R37" i="4"/>
  <c r="S11" i="4"/>
  <c r="S37" i="4"/>
  <c r="S17" i="4"/>
  <c r="Q126" i="4"/>
  <c r="Q31" i="4"/>
  <c r="R126" i="4"/>
  <c r="R31" i="4"/>
  <c r="Q33" i="4"/>
  <c r="S30" i="4"/>
  <c r="R32" i="4"/>
  <c r="Q20" i="4"/>
  <c r="S31" i="4"/>
  <c r="R19" i="4"/>
  <c r="R33" i="4"/>
  <c r="Q21" i="4"/>
  <c r="S18" i="4"/>
  <c r="R8" i="4"/>
  <c r="R34" i="4"/>
  <c r="Q22" i="4"/>
  <c r="S19" i="4"/>
  <c r="R9" i="4"/>
  <c r="R35" i="4"/>
  <c r="S10" i="4"/>
  <c r="S22" i="4"/>
  <c r="S36" i="4"/>
  <c r="R17" i="4"/>
  <c r="Q28" i="4"/>
  <c r="R28" i="4"/>
  <c r="Q127" i="4"/>
  <c r="S28" i="4"/>
  <c r="R30" i="4"/>
  <c r="Q32" i="4"/>
  <c r="R127" i="4"/>
  <c r="R18" i="4"/>
  <c r="Q34" i="4"/>
  <c r="S127" i="4"/>
  <c r="Q9" i="4"/>
  <c r="S32" i="4"/>
  <c r="Q10" i="4"/>
  <c r="Q36" i="4"/>
  <c r="S33" i="4"/>
  <c r="Q35" i="4"/>
  <c r="R20" i="4"/>
  <c r="R21" i="4"/>
  <c r="Q11" i="4"/>
  <c r="Q37" i="4"/>
  <c r="F9" i="7"/>
  <c r="J12" i="6"/>
  <c r="I9" i="7"/>
  <c r="I12" i="6"/>
  <c r="G12" i="6"/>
  <c r="H12" i="6"/>
  <c r="K33" i="4"/>
  <c r="N33" i="4" s="1"/>
  <c r="K28" i="4"/>
  <c r="N28" i="4" s="1"/>
  <c r="M28" i="4"/>
  <c r="P28" i="4" s="1"/>
  <c r="L28" i="4"/>
  <c r="O28" i="4" s="1"/>
  <c r="M29" i="4"/>
  <c r="P29" i="4" s="1"/>
  <c r="L29" i="4"/>
  <c r="O29" i="4" s="1"/>
  <c r="K29" i="4"/>
  <c r="N29" i="4" s="1"/>
  <c r="L33" i="4"/>
  <c r="O33" i="4" s="1"/>
  <c r="K31" i="4"/>
  <c r="N31" i="4" s="1"/>
  <c r="M31" i="4"/>
  <c r="P31" i="4" s="1"/>
  <c r="M30" i="4"/>
  <c r="P30" i="4" s="1"/>
  <c r="L30" i="4"/>
  <c r="O30" i="4" s="1"/>
  <c r="K30" i="4"/>
  <c r="N30" i="4" s="1"/>
  <c r="K32" i="4"/>
  <c r="N32" i="4" s="1"/>
  <c r="L31" i="4"/>
  <c r="O31" i="4" s="1"/>
  <c r="M32" i="4"/>
  <c r="P32" i="4" s="1"/>
  <c r="L32" i="4"/>
  <c r="O32" i="4" s="1"/>
  <c r="M33" i="4"/>
  <c r="P33" i="4" s="1"/>
  <c r="K34" i="4"/>
  <c r="N34" i="4" s="1"/>
  <c r="K35" i="4"/>
  <c r="N35" i="4" s="1"/>
  <c r="M35" i="4"/>
  <c r="P35" i="4" s="1"/>
  <c r="M34" i="4"/>
  <c r="P34" i="4" s="1"/>
  <c r="L34" i="4"/>
  <c r="O34" i="4" s="1"/>
  <c r="L35" i="4"/>
  <c r="O35" i="4" s="1"/>
  <c r="L37" i="4"/>
  <c r="O37" i="4" s="1"/>
  <c r="M19" i="4"/>
  <c r="P19" i="4" s="1"/>
  <c r="L19" i="4"/>
  <c r="O19" i="4" s="1"/>
  <c r="K19" i="4"/>
  <c r="N19" i="4" s="1"/>
  <c r="M37" i="4"/>
  <c r="P37" i="4" s="1"/>
  <c r="K37" i="4"/>
  <c r="N37" i="4" s="1"/>
  <c r="K11" i="4"/>
  <c r="N11" i="4" s="1"/>
  <c r="L17" i="4"/>
  <c r="O17" i="4" s="1"/>
  <c r="M11" i="4"/>
  <c r="P11" i="4" s="1"/>
  <c r="L10" i="4"/>
  <c r="O10" i="4" s="1"/>
  <c r="K9" i="4"/>
  <c r="N9" i="4" s="1"/>
  <c r="M9" i="4"/>
  <c r="P9" i="4" s="1"/>
  <c r="L9" i="4"/>
  <c r="O9" i="4" s="1"/>
  <c r="K22" i="4"/>
  <c r="N22" i="4" s="1"/>
  <c r="M18" i="4"/>
  <c r="P18" i="4" s="1"/>
  <c r="L22" i="4"/>
  <c r="O22" i="4" s="1"/>
  <c r="K21" i="4"/>
  <c r="N21" i="4" s="1"/>
  <c r="M10" i="4"/>
  <c r="P10" i="4" s="1"/>
  <c r="M22" i="4"/>
  <c r="P22" i="4" s="1"/>
  <c r="L21" i="4"/>
  <c r="O21" i="4" s="1"/>
  <c r="K20" i="4"/>
  <c r="N20" i="4" s="1"/>
  <c r="L18" i="4"/>
  <c r="O18" i="4" s="1"/>
  <c r="K17" i="4"/>
  <c r="N17" i="4" s="1"/>
  <c r="M21" i="4"/>
  <c r="P21" i="4" s="1"/>
  <c r="L20" i="4"/>
  <c r="O20" i="4" s="1"/>
  <c r="K18" i="4"/>
  <c r="N18" i="4" s="1"/>
  <c r="M20" i="4"/>
  <c r="P20" i="4" s="1"/>
  <c r="G10" i="4"/>
  <c r="M17" i="4"/>
  <c r="P17" i="4" s="1"/>
  <c r="L11" i="4"/>
  <c r="O11" i="4" s="1"/>
  <c r="K10" i="4"/>
  <c r="N10" i="4" s="1"/>
  <c r="M36" i="4"/>
  <c r="P36" i="4" s="1"/>
  <c r="K36" i="4"/>
  <c r="N36" i="4" s="1"/>
  <c r="L36" i="4"/>
  <c r="O36" i="4" s="1"/>
  <c r="M126" i="4"/>
  <c r="P126" i="4" s="1"/>
  <c r="L126" i="4"/>
  <c r="O126" i="4" s="1"/>
  <c r="K126" i="4"/>
  <c r="N126" i="4" s="1"/>
  <c r="K8" i="4"/>
  <c r="N8" i="4" s="1"/>
  <c r="L8" i="4"/>
  <c r="O8" i="4" s="1"/>
  <c r="M127" i="4"/>
  <c r="P127" i="4" s="1"/>
  <c r="M8" i="4"/>
  <c r="P8" i="4" s="1"/>
  <c r="L127" i="4"/>
  <c r="O127" i="4" s="1"/>
  <c r="G8" i="4"/>
  <c r="K127" i="4"/>
  <c r="N127" i="4" s="1"/>
  <c r="C50" i="5" l="1"/>
  <c r="F95" i="5"/>
  <c r="B8" i="17" a="1"/>
  <c r="B8" i="17" s="1"/>
  <c r="B8" i="23" a="1"/>
  <c r="B8" i="23" s="1"/>
  <c r="B8" i="15" a="1"/>
  <c r="B8" i="15" s="1"/>
  <c r="B8" i="29" a="1"/>
  <c r="B8" i="29" s="1"/>
  <c r="D10" i="27"/>
  <c r="E10" i="27"/>
  <c r="C10" i="27"/>
  <c r="C9" i="27"/>
  <c r="E15" i="27"/>
  <c r="E12" i="27"/>
  <c r="E11" i="27"/>
  <c r="C11" i="27"/>
  <c r="D15" i="27"/>
  <c r="C15" i="27"/>
  <c r="E13" i="27"/>
  <c r="D11" i="27"/>
  <c r="D13" i="27"/>
  <c r="C13" i="27"/>
  <c r="E9" i="27"/>
  <c r="E16" i="27"/>
  <c r="C16" i="27"/>
  <c r="D14" i="27"/>
  <c r="D12" i="27"/>
  <c r="C12" i="27"/>
  <c r="D9" i="27"/>
  <c r="D16" i="27"/>
  <c r="C14" i="27"/>
  <c r="E14" i="27"/>
  <c r="C91" i="5"/>
  <c r="E88" i="5"/>
  <c r="E94" i="5"/>
  <c r="C94" i="5"/>
  <c r="D94" i="5"/>
  <c r="C93" i="5"/>
  <c r="D93" i="5"/>
  <c r="E93" i="5"/>
  <c r="C92" i="5"/>
  <c r="D92" i="5"/>
  <c r="E92" i="5"/>
  <c r="D91" i="5"/>
  <c r="E91" i="5"/>
  <c r="E90" i="5"/>
  <c r="D90" i="5"/>
  <c r="E89" i="5"/>
  <c r="C89" i="5"/>
  <c r="D89" i="5"/>
  <c r="D88" i="5"/>
  <c r="C88" i="5"/>
  <c r="E87" i="5"/>
  <c r="C87" i="5"/>
  <c r="D87" i="5"/>
  <c r="C86" i="5"/>
  <c r="E86" i="5"/>
  <c r="D86" i="5"/>
  <c r="D57" i="5"/>
  <c r="B8" i="21" a="1"/>
  <c r="B8" i="21" s="1"/>
  <c r="B8" i="16" a="1"/>
  <c r="B8" i="16" s="1"/>
  <c r="B8" i="19" a="1"/>
  <c r="B8" i="19" s="1"/>
  <c r="E51" i="5"/>
  <c r="E53" i="5"/>
  <c r="D51" i="5"/>
  <c r="C51" i="5"/>
  <c r="D59" i="5"/>
  <c r="B8" i="22" a="1"/>
  <c r="B8" i="22" s="1"/>
  <c r="B8" i="20" a="1"/>
  <c r="B8" i="20" s="1"/>
  <c r="N62" i="4"/>
  <c r="N61" i="4"/>
  <c r="B8" i="12" a="1"/>
  <c r="B8" i="12" s="1"/>
  <c r="C58" i="5"/>
  <c r="D52" i="5"/>
  <c r="E57" i="5"/>
  <c r="C56" i="5"/>
  <c r="D58" i="5"/>
  <c r="D60" i="5"/>
  <c r="D55" i="5"/>
  <c r="E56" i="5"/>
  <c r="E60" i="5"/>
  <c r="C59" i="5"/>
  <c r="C57" i="5"/>
  <c r="D53" i="5"/>
  <c r="E52" i="5"/>
  <c r="E59" i="5"/>
  <c r="C60" i="5"/>
  <c r="D54" i="5"/>
  <c r="E55" i="5"/>
  <c r="E58" i="5"/>
  <c r="C52" i="5"/>
  <c r="D56" i="5"/>
  <c r="E54" i="5"/>
  <c r="C54" i="5"/>
  <c r="C53" i="5"/>
  <c r="D85" i="5"/>
  <c r="E85" i="5"/>
  <c r="C85" i="5"/>
  <c r="D50" i="5"/>
  <c r="E50" i="5"/>
  <c r="M98" i="10"/>
  <c r="Q98" i="10"/>
  <c r="O98" i="10"/>
  <c r="P98" i="10"/>
  <c r="R98" i="10"/>
  <c r="N98" i="10"/>
  <c r="C10" i="7"/>
  <c r="C11" i="7" s="1"/>
  <c r="C13" i="6"/>
  <c r="C14" i="6" s="1"/>
  <c r="Q128" i="4"/>
  <c r="P128" i="4"/>
  <c r="D9" i="28" s="1"/>
  <c r="S128" i="4"/>
  <c r="R128" i="4"/>
  <c r="O128" i="4"/>
  <c r="F10" i="27" l="1"/>
  <c r="E18" i="27"/>
  <c r="D61" i="5"/>
  <c r="C90" i="5"/>
  <c r="F90" i="5" s="1"/>
  <c r="F12" i="27"/>
  <c r="F13" i="27"/>
  <c r="F15" i="27"/>
  <c r="F14" i="27"/>
  <c r="C18" i="27"/>
  <c r="F11" i="27"/>
  <c r="D18" i="27"/>
  <c r="F16" i="27"/>
  <c r="F9" i="27"/>
  <c r="C9" i="28"/>
  <c r="E9" i="28" s="1"/>
  <c r="C10" i="28"/>
  <c r="D10" i="28"/>
  <c r="D11" i="28" s="1"/>
  <c r="F94" i="5"/>
  <c r="F93" i="5"/>
  <c r="F92" i="5"/>
  <c r="F91" i="5"/>
  <c r="F88" i="5"/>
  <c r="F86" i="5"/>
  <c r="C55" i="5"/>
  <c r="F55" i="5" s="1"/>
  <c r="N128" i="4"/>
  <c r="C18" i="5" s="1"/>
  <c r="B8" i="18" a="1"/>
  <c r="B8" i="18" s="1"/>
  <c r="F51" i="5"/>
  <c r="F57" i="5"/>
  <c r="F59" i="5"/>
  <c r="F56" i="5"/>
  <c r="F53" i="5"/>
  <c r="F60" i="5"/>
  <c r="F58" i="5"/>
  <c r="E18" i="5"/>
  <c r="D18" i="5"/>
  <c r="F89" i="5"/>
  <c r="F54" i="5"/>
  <c r="E96" i="5"/>
  <c r="E61" i="5"/>
  <c r="D96" i="5"/>
  <c r="F85" i="5"/>
  <c r="F50" i="5"/>
  <c r="F87" i="5"/>
  <c r="F52" i="5"/>
  <c r="C96" i="5" l="1"/>
  <c r="C97" i="5" s="1"/>
  <c r="F18" i="27"/>
  <c r="C19" i="27" s="1"/>
  <c r="C11" i="28"/>
  <c r="E10" i="28"/>
  <c r="E11" i="28" s="1"/>
  <c r="C61" i="5"/>
  <c r="F18" i="5"/>
  <c r="E19" i="5" s="1"/>
  <c r="D97" i="5"/>
  <c r="E97" i="5"/>
  <c r="F61" i="5"/>
  <c r="F96" i="5"/>
  <c r="D98" i="5" s="1"/>
  <c r="D19" i="5" l="1"/>
  <c r="C19" i="5"/>
  <c r="D19" i="27"/>
  <c r="E19" i="27"/>
  <c r="C98" i="5"/>
  <c r="E98" i="5"/>
  <c r="F97" i="5"/>
  <c r="F19" i="5" l="1"/>
  <c r="F98" i="5"/>
  <c r="S17" i="22"/>
  <c r="R17" i="22"/>
  <c r="Q17" i="22"/>
  <c r="P17" i="22"/>
  <c r="O17" i="22"/>
  <c r="N17" i="22"/>
  <c r="M17" i="22"/>
  <c r="L17" i="22"/>
  <c r="K17" i="22"/>
  <c r="J17" i="22"/>
  <c r="I17" i="22"/>
  <c r="H17" i="22"/>
  <c r="G17" i="22"/>
  <c r="F17" i="22"/>
  <c r="E17" i="22"/>
  <c r="D17" i="22"/>
  <c r="C17" i="22"/>
  <c r="B17" i="22"/>
  <c r="S16" i="22"/>
  <c r="R16" i="22"/>
  <c r="Q16" i="22"/>
  <c r="P16" i="22"/>
  <c r="O16" i="22"/>
  <c r="N16" i="22"/>
  <c r="M16" i="22"/>
  <c r="L16" i="22"/>
  <c r="K16" i="22"/>
  <c r="J16" i="22"/>
  <c r="I16" i="22"/>
  <c r="H16" i="22"/>
  <c r="G16" i="22"/>
  <c r="F16" i="22"/>
  <c r="E16" i="22"/>
  <c r="D16" i="22"/>
  <c r="C16" i="22"/>
  <c r="B16" i="22"/>
  <c r="S15" i="22"/>
  <c r="R15" i="22"/>
  <c r="Q15" i="22"/>
  <c r="P15" i="22"/>
  <c r="O15" i="22"/>
  <c r="N15" i="22"/>
  <c r="M15" i="22"/>
  <c r="L15" i="22"/>
  <c r="K15" i="22"/>
  <c r="J15" i="22"/>
  <c r="I15" i="22"/>
  <c r="H15" i="22"/>
  <c r="G15" i="22"/>
  <c r="F15" i="22"/>
  <c r="E15" i="22"/>
  <c r="D15" i="22"/>
  <c r="C15" i="22"/>
  <c r="B15" i="22"/>
  <c r="S14" i="22"/>
  <c r="R14" i="22"/>
  <c r="Q14" i="22"/>
  <c r="P14" i="22"/>
  <c r="O14" i="22"/>
  <c r="N14" i="22"/>
  <c r="M14" i="22"/>
  <c r="L14" i="22"/>
  <c r="K14" i="22"/>
  <c r="J14" i="22"/>
  <c r="I14" i="22"/>
  <c r="H14" i="22"/>
  <c r="G14" i="22"/>
  <c r="F14" i="22"/>
  <c r="E14" i="22"/>
  <c r="D14" i="22"/>
  <c r="C14" i="22"/>
  <c r="B14" i="22"/>
  <c r="S13" i="22"/>
  <c r="R13" i="22"/>
  <c r="Q13" i="22"/>
  <c r="P13" i="22"/>
  <c r="O13" i="22"/>
  <c r="N13" i="22"/>
  <c r="M13" i="22"/>
  <c r="L13" i="22"/>
  <c r="K13" i="22"/>
  <c r="J13" i="22"/>
  <c r="I13" i="22"/>
  <c r="H13" i="22"/>
  <c r="G13" i="22"/>
  <c r="F13" i="22"/>
  <c r="E13" i="22"/>
  <c r="D13" i="22"/>
  <c r="C13" i="22"/>
  <c r="B13" i="22"/>
  <c r="S12" i="22"/>
  <c r="R12" i="22"/>
  <c r="Q12" i="22"/>
  <c r="P12" i="22"/>
  <c r="O12" i="22"/>
  <c r="N12" i="22"/>
  <c r="M12" i="22"/>
  <c r="L12" i="22"/>
  <c r="K12" i="22"/>
  <c r="J12" i="22"/>
  <c r="I12" i="22"/>
  <c r="H12" i="22"/>
  <c r="G12" i="22"/>
  <c r="F12" i="22"/>
  <c r="E12" i="22"/>
  <c r="D12" i="22"/>
  <c r="C12" i="22"/>
  <c r="B12" i="22"/>
  <c r="S11" i="22"/>
  <c r="R11" i="22"/>
  <c r="Q11" i="22"/>
  <c r="P11" i="22"/>
  <c r="O11" i="22"/>
  <c r="N11" i="22"/>
  <c r="M11" i="22"/>
  <c r="L11" i="22"/>
  <c r="K11" i="22"/>
  <c r="J11" i="22"/>
  <c r="I11" i="22"/>
  <c r="H11" i="22"/>
  <c r="G11" i="22"/>
  <c r="F11" i="22"/>
  <c r="E11" i="22"/>
  <c r="D11" i="22"/>
  <c r="C11" i="22"/>
  <c r="B11" i="22"/>
  <c r="S10" i="22"/>
  <c r="R10" i="22"/>
  <c r="Q10" i="22"/>
  <c r="P10" i="22"/>
  <c r="O10" i="22"/>
  <c r="N10" i="22"/>
  <c r="M10" i="22"/>
  <c r="L10" i="22"/>
  <c r="K10" i="22"/>
  <c r="J10" i="22"/>
  <c r="I10" i="22"/>
  <c r="H10" i="22"/>
  <c r="G10" i="22"/>
  <c r="F10" i="22"/>
  <c r="E10" i="22"/>
  <c r="D10" i="22"/>
  <c r="C10" i="22"/>
  <c r="B10" i="22"/>
  <c r="S9" i="22"/>
  <c r="R9" i="22"/>
  <c r="Q9" i="22"/>
  <c r="P9" i="22"/>
  <c r="O9" i="22"/>
  <c r="N9" i="22"/>
  <c r="M9" i="22"/>
  <c r="L9" i="22"/>
  <c r="K9" i="22"/>
  <c r="J9" i="22"/>
  <c r="I9" i="22"/>
  <c r="H9" i="22"/>
  <c r="G9" i="22"/>
  <c r="F9" i="22"/>
  <c r="E9" i="22"/>
  <c r="D9" i="22"/>
  <c r="C9" i="22"/>
  <c r="B9" i="22"/>
  <c r="S8" i="22"/>
  <c r="R8" i="22"/>
  <c r="Q8" i="22"/>
  <c r="P8" i="22"/>
  <c r="O8" i="22"/>
  <c r="N8" i="22"/>
  <c r="M8" i="22"/>
  <c r="L8" i="22"/>
  <c r="K8" i="22"/>
  <c r="J8" i="22"/>
  <c r="I8" i="22"/>
  <c r="H8" i="22"/>
  <c r="G8" i="22"/>
  <c r="F8" i="22"/>
  <c r="E8" i="22"/>
  <c r="D8" i="22"/>
  <c r="C8" i="22"/>
  <c r="S17" i="21"/>
  <c r="R17" i="21"/>
  <c r="Q17" i="21"/>
  <c r="P17" i="21"/>
  <c r="O17" i="21"/>
  <c r="N17" i="21"/>
  <c r="M17" i="21"/>
  <c r="L17" i="21"/>
  <c r="K17" i="21"/>
  <c r="J17" i="21"/>
  <c r="I17" i="21"/>
  <c r="H17" i="21"/>
  <c r="G17" i="21"/>
  <c r="F17" i="21"/>
  <c r="E17" i="21"/>
  <c r="D17" i="21"/>
  <c r="C17" i="21"/>
  <c r="B17" i="21"/>
  <c r="S16" i="21"/>
  <c r="R16" i="21"/>
  <c r="Q16" i="21"/>
  <c r="P16" i="21"/>
  <c r="O16" i="21"/>
  <c r="N16" i="21"/>
  <c r="M16" i="21"/>
  <c r="L16" i="21"/>
  <c r="K16" i="21"/>
  <c r="J16" i="21"/>
  <c r="I16" i="21"/>
  <c r="H16" i="21"/>
  <c r="G16" i="21"/>
  <c r="F16" i="21"/>
  <c r="E16" i="21"/>
  <c r="D16" i="21"/>
  <c r="C16" i="21"/>
  <c r="B16" i="21"/>
  <c r="S15" i="21"/>
  <c r="R15" i="21"/>
  <c r="Q15" i="21"/>
  <c r="P15" i="21"/>
  <c r="O15" i="21"/>
  <c r="N15" i="21"/>
  <c r="M15" i="21"/>
  <c r="L15" i="21"/>
  <c r="K15" i="21"/>
  <c r="J15" i="21"/>
  <c r="I15" i="21"/>
  <c r="H15" i="21"/>
  <c r="G15" i="21"/>
  <c r="F15" i="21"/>
  <c r="E15" i="21"/>
  <c r="D15" i="21"/>
  <c r="C15" i="21"/>
  <c r="B15" i="21"/>
  <c r="S14" i="21"/>
  <c r="R14" i="21"/>
  <c r="Q14" i="21"/>
  <c r="P14" i="21"/>
  <c r="O14" i="21"/>
  <c r="N14" i="21"/>
  <c r="M14" i="21"/>
  <c r="L14" i="21"/>
  <c r="K14" i="21"/>
  <c r="J14" i="21"/>
  <c r="I14" i="21"/>
  <c r="H14" i="21"/>
  <c r="G14" i="21"/>
  <c r="F14" i="21"/>
  <c r="E14" i="21"/>
  <c r="D14" i="21"/>
  <c r="C14" i="21"/>
  <c r="B14" i="21"/>
  <c r="S13" i="21"/>
  <c r="R13" i="21"/>
  <c r="Q13" i="21"/>
  <c r="P13" i="21"/>
  <c r="O13" i="21"/>
  <c r="N13" i="21"/>
  <c r="M13" i="21"/>
  <c r="L13" i="21"/>
  <c r="K13" i="21"/>
  <c r="J13" i="21"/>
  <c r="I13" i="21"/>
  <c r="H13" i="21"/>
  <c r="G13" i="21"/>
  <c r="F13" i="21"/>
  <c r="E13" i="21"/>
  <c r="D13" i="21"/>
  <c r="C13" i="21"/>
  <c r="B13" i="21"/>
  <c r="S12" i="21"/>
  <c r="R12" i="21"/>
  <c r="Q12" i="21"/>
  <c r="P12" i="21"/>
  <c r="O12" i="21"/>
  <c r="N12" i="21"/>
  <c r="M12" i="21"/>
  <c r="L12" i="21"/>
  <c r="K12" i="21"/>
  <c r="J12" i="21"/>
  <c r="I12" i="21"/>
  <c r="H12" i="21"/>
  <c r="G12" i="21"/>
  <c r="F12" i="21"/>
  <c r="E12" i="21"/>
  <c r="D12" i="21"/>
  <c r="C12" i="21"/>
  <c r="B12" i="21"/>
  <c r="S11" i="21"/>
  <c r="R11" i="21"/>
  <c r="Q11" i="21"/>
  <c r="P11" i="21"/>
  <c r="O11" i="21"/>
  <c r="N11" i="21"/>
  <c r="M11" i="21"/>
  <c r="L11" i="21"/>
  <c r="K11" i="21"/>
  <c r="J11" i="21"/>
  <c r="I11" i="21"/>
  <c r="H11" i="21"/>
  <c r="G11" i="21"/>
  <c r="F11" i="21"/>
  <c r="E11" i="21"/>
  <c r="D11" i="21"/>
  <c r="C11" i="21"/>
  <c r="B11" i="21"/>
  <c r="S10" i="21"/>
  <c r="R10" i="21"/>
  <c r="Q10" i="21"/>
  <c r="P10" i="21"/>
  <c r="O10" i="21"/>
  <c r="N10" i="21"/>
  <c r="M10" i="21"/>
  <c r="L10" i="21"/>
  <c r="K10" i="21"/>
  <c r="J10" i="21"/>
  <c r="I10" i="21"/>
  <c r="H10" i="21"/>
  <c r="G10" i="21"/>
  <c r="F10" i="21"/>
  <c r="E10" i="21"/>
  <c r="D10" i="21"/>
  <c r="C10" i="21"/>
  <c r="B10" i="21"/>
  <c r="S9" i="21"/>
  <c r="R9" i="21"/>
  <c r="Q9" i="21"/>
  <c r="P9" i="21"/>
  <c r="O9" i="21"/>
  <c r="N9" i="21"/>
  <c r="M9" i="21"/>
  <c r="L9" i="21"/>
  <c r="K9" i="21"/>
  <c r="J9" i="21"/>
  <c r="I9" i="21"/>
  <c r="H9" i="21"/>
  <c r="G9" i="21"/>
  <c r="F9" i="21"/>
  <c r="E9" i="21"/>
  <c r="D9" i="21"/>
  <c r="C9" i="21"/>
  <c r="B9" i="21"/>
  <c r="S8" i="21"/>
  <c r="R8" i="21"/>
  <c r="Q8" i="21"/>
  <c r="P8" i="21"/>
  <c r="O8" i="21"/>
  <c r="N8" i="21"/>
  <c r="M8" i="21"/>
  <c r="L8" i="21"/>
  <c r="K8" i="21"/>
  <c r="J8" i="21"/>
  <c r="I8" i="21"/>
  <c r="H8" i="21"/>
  <c r="G8" i="21"/>
  <c r="F8" i="21"/>
  <c r="E8" i="21"/>
  <c r="D8" i="21"/>
  <c r="C8" i="21"/>
  <c r="S17" i="20"/>
  <c r="R17" i="20"/>
  <c r="Q17" i="20"/>
  <c r="P17" i="20"/>
  <c r="O17" i="20"/>
  <c r="N17" i="20"/>
  <c r="M17" i="20"/>
  <c r="L17" i="20"/>
  <c r="K17" i="20"/>
  <c r="J17" i="20"/>
  <c r="I17" i="20"/>
  <c r="H17" i="20"/>
  <c r="G17" i="20"/>
  <c r="F17" i="20"/>
  <c r="E17" i="20"/>
  <c r="D17" i="20"/>
  <c r="C17" i="20"/>
  <c r="B17" i="20"/>
  <c r="S16" i="20"/>
  <c r="R16" i="20"/>
  <c r="Q16" i="20"/>
  <c r="P16" i="20"/>
  <c r="O16" i="20"/>
  <c r="N16" i="20"/>
  <c r="M16" i="20"/>
  <c r="L16" i="20"/>
  <c r="K16" i="20"/>
  <c r="J16" i="20"/>
  <c r="I16" i="20"/>
  <c r="H16" i="20"/>
  <c r="G16" i="20"/>
  <c r="F16" i="20"/>
  <c r="E16" i="20"/>
  <c r="D16" i="20"/>
  <c r="C16" i="20"/>
  <c r="B16" i="20"/>
  <c r="S15" i="20"/>
  <c r="R15" i="20"/>
  <c r="Q15" i="20"/>
  <c r="P15" i="20"/>
  <c r="O15" i="20"/>
  <c r="N15" i="20"/>
  <c r="M15" i="20"/>
  <c r="L15" i="20"/>
  <c r="K15" i="20"/>
  <c r="J15" i="20"/>
  <c r="I15" i="20"/>
  <c r="H15" i="20"/>
  <c r="G15" i="20"/>
  <c r="F15" i="20"/>
  <c r="E15" i="20"/>
  <c r="D15" i="20"/>
  <c r="C15" i="20"/>
  <c r="B15" i="20"/>
  <c r="S14" i="20"/>
  <c r="R14" i="20"/>
  <c r="Q14" i="20"/>
  <c r="P14" i="20"/>
  <c r="O14" i="20"/>
  <c r="N14" i="20"/>
  <c r="M14" i="20"/>
  <c r="L14" i="20"/>
  <c r="K14" i="20"/>
  <c r="J14" i="20"/>
  <c r="I14" i="20"/>
  <c r="H14" i="20"/>
  <c r="G14" i="20"/>
  <c r="F14" i="20"/>
  <c r="E14" i="20"/>
  <c r="D14" i="20"/>
  <c r="C14" i="20"/>
  <c r="B14" i="20"/>
  <c r="S13" i="20"/>
  <c r="R13" i="20"/>
  <c r="Q13" i="20"/>
  <c r="P13" i="20"/>
  <c r="O13" i="20"/>
  <c r="N13" i="20"/>
  <c r="M13" i="20"/>
  <c r="L13" i="20"/>
  <c r="K13" i="20"/>
  <c r="J13" i="20"/>
  <c r="I13" i="20"/>
  <c r="H13" i="20"/>
  <c r="G13" i="20"/>
  <c r="F13" i="20"/>
  <c r="E13" i="20"/>
  <c r="D13" i="20"/>
  <c r="C13" i="20"/>
  <c r="B13" i="20"/>
  <c r="S12" i="20"/>
  <c r="R12" i="20"/>
  <c r="Q12" i="20"/>
  <c r="P12" i="20"/>
  <c r="O12" i="20"/>
  <c r="N12" i="20"/>
  <c r="M12" i="20"/>
  <c r="L12" i="20"/>
  <c r="K12" i="20"/>
  <c r="J12" i="20"/>
  <c r="I12" i="20"/>
  <c r="H12" i="20"/>
  <c r="G12" i="20"/>
  <c r="F12" i="20"/>
  <c r="E12" i="20"/>
  <c r="D12" i="20"/>
  <c r="C12" i="20"/>
  <c r="B12" i="20"/>
  <c r="S11" i="20"/>
  <c r="R11" i="20"/>
  <c r="Q11" i="20"/>
  <c r="P11" i="20"/>
  <c r="O11" i="20"/>
  <c r="N11" i="20"/>
  <c r="M11" i="20"/>
  <c r="L11" i="20"/>
  <c r="K11" i="20"/>
  <c r="J11" i="20"/>
  <c r="I11" i="20"/>
  <c r="H11" i="20"/>
  <c r="G11" i="20"/>
  <c r="F11" i="20"/>
  <c r="E11" i="20"/>
  <c r="D11" i="20"/>
  <c r="C11" i="20"/>
  <c r="B11" i="20"/>
  <c r="S10" i="20"/>
  <c r="R10" i="20"/>
  <c r="Q10" i="20"/>
  <c r="P10" i="20"/>
  <c r="O10" i="20"/>
  <c r="N10" i="20"/>
  <c r="M10" i="20"/>
  <c r="L10" i="20"/>
  <c r="K10" i="20"/>
  <c r="J10" i="20"/>
  <c r="I10" i="20"/>
  <c r="H10" i="20"/>
  <c r="G10" i="20"/>
  <c r="F10" i="20"/>
  <c r="E10" i="20"/>
  <c r="D10" i="20"/>
  <c r="C10" i="20"/>
  <c r="B10" i="20"/>
  <c r="S9" i="20"/>
  <c r="R9" i="20"/>
  <c r="Q9" i="20"/>
  <c r="P9" i="20"/>
  <c r="O9" i="20"/>
  <c r="N9" i="20"/>
  <c r="M9" i="20"/>
  <c r="L9" i="20"/>
  <c r="K9" i="20"/>
  <c r="J9" i="20"/>
  <c r="I9" i="20"/>
  <c r="H9" i="20"/>
  <c r="G9" i="20"/>
  <c r="F9" i="20"/>
  <c r="E9" i="20"/>
  <c r="D9" i="20"/>
  <c r="C9" i="20"/>
  <c r="B9" i="20"/>
  <c r="S8" i="20"/>
  <c r="R8" i="20"/>
  <c r="Q8" i="20"/>
  <c r="P8" i="20"/>
  <c r="O8" i="20"/>
  <c r="N8" i="20"/>
  <c r="M8" i="20"/>
  <c r="L8" i="20"/>
  <c r="K8" i="20"/>
  <c r="J8" i="20"/>
  <c r="I8" i="20"/>
  <c r="H8" i="20"/>
  <c r="G8" i="20"/>
  <c r="F8" i="20"/>
  <c r="E8" i="20"/>
  <c r="D8" i="20"/>
  <c r="C8" i="20"/>
  <c r="S17" i="19"/>
  <c r="R17" i="19"/>
  <c r="Q17" i="19"/>
  <c r="P17" i="19"/>
  <c r="O17" i="19"/>
  <c r="N17" i="19"/>
  <c r="M17" i="19"/>
  <c r="L17" i="19"/>
  <c r="K17" i="19"/>
  <c r="J17" i="19"/>
  <c r="I17" i="19"/>
  <c r="H17" i="19"/>
  <c r="G17" i="19"/>
  <c r="F17" i="19"/>
  <c r="E17" i="19"/>
  <c r="D17" i="19"/>
  <c r="C17" i="19"/>
  <c r="B17" i="19"/>
  <c r="S16" i="19"/>
  <c r="R16" i="19"/>
  <c r="Q16" i="19"/>
  <c r="P16" i="19"/>
  <c r="O16" i="19"/>
  <c r="N16" i="19"/>
  <c r="M16" i="19"/>
  <c r="L16" i="19"/>
  <c r="K16" i="19"/>
  <c r="J16" i="19"/>
  <c r="I16" i="19"/>
  <c r="H16" i="19"/>
  <c r="G16" i="19"/>
  <c r="F16" i="19"/>
  <c r="E16" i="19"/>
  <c r="D16" i="19"/>
  <c r="C16" i="19"/>
  <c r="B16" i="19"/>
  <c r="S15" i="19"/>
  <c r="R15" i="19"/>
  <c r="Q15" i="19"/>
  <c r="P15" i="19"/>
  <c r="O15" i="19"/>
  <c r="N15" i="19"/>
  <c r="M15" i="19"/>
  <c r="L15" i="19"/>
  <c r="K15" i="19"/>
  <c r="J15" i="19"/>
  <c r="I15" i="19"/>
  <c r="H15" i="19"/>
  <c r="G15" i="19"/>
  <c r="F15" i="19"/>
  <c r="E15" i="19"/>
  <c r="D15" i="19"/>
  <c r="C15" i="19"/>
  <c r="B15" i="19"/>
  <c r="S14" i="19"/>
  <c r="R14" i="19"/>
  <c r="Q14" i="19"/>
  <c r="P14" i="19"/>
  <c r="O14" i="19"/>
  <c r="N14" i="19"/>
  <c r="M14" i="19"/>
  <c r="L14" i="19"/>
  <c r="K14" i="19"/>
  <c r="J14" i="19"/>
  <c r="I14" i="19"/>
  <c r="H14" i="19"/>
  <c r="G14" i="19"/>
  <c r="F14" i="19"/>
  <c r="E14" i="19"/>
  <c r="D14" i="19"/>
  <c r="C14" i="19"/>
  <c r="B14" i="19"/>
  <c r="S13" i="19"/>
  <c r="R13" i="19"/>
  <c r="Q13" i="19"/>
  <c r="P13" i="19"/>
  <c r="O13" i="19"/>
  <c r="N13" i="19"/>
  <c r="M13" i="19"/>
  <c r="L13" i="19"/>
  <c r="K13" i="19"/>
  <c r="J13" i="19"/>
  <c r="I13" i="19"/>
  <c r="H13" i="19"/>
  <c r="G13" i="19"/>
  <c r="F13" i="19"/>
  <c r="E13" i="19"/>
  <c r="D13" i="19"/>
  <c r="C13" i="19"/>
  <c r="B13" i="19"/>
  <c r="S12" i="19"/>
  <c r="R12" i="19"/>
  <c r="Q12" i="19"/>
  <c r="P12" i="19"/>
  <c r="O12" i="19"/>
  <c r="N12" i="19"/>
  <c r="M12" i="19"/>
  <c r="L12" i="19"/>
  <c r="K12" i="19"/>
  <c r="J12" i="19"/>
  <c r="I12" i="19"/>
  <c r="H12" i="19"/>
  <c r="G12" i="19"/>
  <c r="F12" i="19"/>
  <c r="E12" i="19"/>
  <c r="D12" i="19"/>
  <c r="C12" i="19"/>
  <c r="B12" i="19"/>
  <c r="S11" i="19"/>
  <c r="R11" i="19"/>
  <c r="Q11" i="19"/>
  <c r="P11" i="19"/>
  <c r="O11" i="19"/>
  <c r="N11" i="19"/>
  <c r="M11" i="19"/>
  <c r="L11" i="19"/>
  <c r="K11" i="19"/>
  <c r="J11" i="19"/>
  <c r="I11" i="19"/>
  <c r="H11" i="19"/>
  <c r="G11" i="19"/>
  <c r="F11" i="19"/>
  <c r="E11" i="19"/>
  <c r="D11" i="19"/>
  <c r="C11" i="19"/>
  <c r="B11" i="19"/>
  <c r="S10" i="19"/>
  <c r="R10" i="19"/>
  <c r="Q10" i="19"/>
  <c r="P10" i="19"/>
  <c r="O10" i="19"/>
  <c r="N10" i="19"/>
  <c r="M10" i="19"/>
  <c r="L10" i="19"/>
  <c r="K10" i="19"/>
  <c r="J10" i="19"/>
  <c r="I10" i="19"/>
  <c r="H10" i="19"/>
  <c r="G10" i="19"/>
  <c r="F10" i="19"/>
  <c r="E10" i="19"/>
  <c r="D10" i="19"/>
  <c r="C10" i="19"/>
  <c r="B10" i="19"/>
  <c r="S9" i="19"/>
  <c r="R9" i="19"/>
  <c r="Q9" i="19"/>
  <c r="P9" i="19"/>
  <c r="O9" i="19"/>
  <c r="N9" i="19"/>
  <c r="M9" i="19"/>
  <c r="L9" i="19"/>
  <c r="K9" i="19"/>
  <c r="J9" i="19"/>
  <c r="I9" i="19"/>
  <c r="H9" i="19"/>
  <c r="G9" i="19"/>
  <c r="F9" i="19"/>
  <c r="E9" i="19"/>
  <c r="D9" i="19"/>
  <c r="C9" i="19"/>
  <c r="B9" i="19"/>
  <c r="S8" i="19"/>
  <c r="R8" i="19"/>
  <c r="Q8" i="19"/>
  <c r="P8" i="19"/>
  <c r="O8" i="19"/>
  <c r="N8" i="19"/>
  <c r="M8" i="19"/>
  <c r="L8" i="19"/>
  <c r="K8" i="19"/>
  <c r="J8" i="19"/>
  <c r="I8" i="19"/>
  <c r="H8" i="19"/>
  <c r="G8" i="19"/>
  <c r="F8" i="19"/>
  <c r="E8" i="19"/>
  <c r="D8" i="19"/>
  <c r="C8" i="19"/>
  <c r="S17" i="18"/>
  <c r="R17" i="18"/>
  <c r="Q17" i="18"/>
  <c r="P17" i="18"/>
  <c r="O17" i="18"/>
  <c r="N17" i="18"/>
  <c r="M17" i="18"/>
  <c r="L17" i="18"/>
  <c r="K17" i="18"/>
  <c r="J17" i="18"/>
  <c r="I17" i="18"/>
  <c r="H17" i="18"/>
  <c r="G17" i="18"/>
  <c r="F17" i="18"/>
  <c r="E17" i="18"/>
  <c r="D17" i="18"/>
  <c r="C17" i="18"/>
  <c r="B17" i="18"/>
  <c r="S16" i="18"/>
  <c r="R16" i="18"/>
  <c r="Q16" i="18"/>
  <c r="P16" i="18"/>
  <c r="O16" i="18"/>
  <c r="N16" i="18"/>
  <c r="M16" i="18"/>
  <c r="L16" i="18"/>
  <c r="K16" i="18"/>
  <c r="J16" i="18"/>
  <c r="I16" i="18"/>
  <c r="H16" i="18"/>
  <c r="G16" i="18"/>
  <c r="F16" i="18"/>
  <c r="E16" i="18"/>
  <c r="D16" i="18"/>
  <c r="C16" i="18"/>
  <c r="B16" i="18"/>
  <c r="S15" i="18"/>
  <c r="R15" i="18"/>
  <c r="Q15" i="18"/>
  <c r="P15" i="18"/>
  <c r="O15" i="18"/>
  <c r="N15" i="18"/>
  <c r="M15" i="18"/>
  <c r="L15" i="18"/>
  <c r="K15" i="18"/>
  <c r="J15" i="18"/>
  <c r="I15" i="18"/>
  <c r="H15" i="18"/>
  <c r="G15" i="18"/>
  <c r="F15" i="18"/>
  <c r="E15" i="18"/>
  <c r="D15" i="18"/>
  <c r="C15" i="18"/>
  <c r="B15" i="18"/>
  <c r="S14" i="18"/>
  <c r="R14" i="18"/>
  <c r="Q14" i="18"/>
  <c r="P14" i="18"/>
  <c r="O14" i="18"/>
  <c r="N14" i="18"/>
  <c r="M14" i="18"/>
  <c r="L14" i="18"/>
  <c r="K14" i="18"/>
  <c r="J14" i="18"/>
  <c r="I14" i="18"/>
  <c r="H14" i="18"/>
  <c r="G14" i="18"/>
  <c r="F14" i="18"/>
  <c r="E14" i="18"/>
  <c r="D14" i="18"/>
  <c r="C14" i="18"/>
  <c r="B14" i="18"/>
  <c r="S13" i="18"/>
  <c r="R13" i="18"/>
  <c r="Q13" i="18"/>
  <c r="P13" i="18"/>
  <c r="O13" i="18"/>
  <c r="N13" i="18"/>
  <c r="M13" i="18"/>
  <c r="L13" i="18"/>
  <c r="K13" i="18"/>
  <c r="J13" i="18"/>
  <c r="I13" i="18"/>
  <c r="H13" i="18"/>
  <c r="G13" i="18"/>
  <c r="F13" i="18"/>
  <c r="E13" i="18"/>
  <c r="D13" i="18"/>
  <c r="C13" i="18"/>
  <c r="B13" i="18"/>
  <c r="S12" i="18"/>
  <c r="R12" i="18"/>
  <c r="Q12" i="18"/>
  <c r="P12" i="18"/>
  <c r="O12" i="18"/>
  <c r="N12" i="18"/>
  <c r="M12" i="18"/>
  <c r="L12" i="18"/>
  <c r="K12" i="18"/>
  <c r="J12" i="18"/>
  <c r="I12" i="18"/>
  <c r="H12" i="18"/>
  <c r="G12" i="18"/>
  <c r="F12" i="18"/>
  <c r="E12" i="18"/>
  <c r="D12" i="18"/>
  <c r="C12" i="18"/>
  <c r="B12" i="18"/>
  <c r="S11" i="18"/>
  <c r="R11" i="18"/>
  <c r="Q11" i="18"/>
  <c r="P11" i="18"/>
  <c r="O11" i="18"/>
  <c r="N11" i="18"/>
  <c r="M11" i="18"/>
  <c r="L11" i="18"/>
  <c r="K11" i="18"/>
  <c r="J11" i="18"/>
  <c r="I11" i="18"/>
  <c r="H11" i="18"/>
  <c r="G11" i="18"/>
  <c r="F11" i="18"/>
  <c r="E11" i="18"/>
  <c r="D11" i="18"/>
  <c r="C11" i="18"/>
  <c r="B11" i="18"/>
  <c r="S10" i="18"/>
  <c r="R10" i="18"/>
  <c r="Q10" i="18"/>
  <c r="P10" i="18"/>
  <c r="O10" i="18"/>
  <c r="N10" i="18"/>
  <c r="M10" i="18"/>
  <c r="L10" i="18"/>
  <c r="K10" i="18"/>
  <c r="J10" i="18"/>
  <c r="I10" i="18"/>
  <c r="H10" i="18"/>
  <c r="G10" i="18"/>
  <c r="F10" i="18"/>
  <c r="E10" i="18"/>
  <c r="D10" i="18"/>
  <c r="C10" i="18"/>
  <c r="B10" i="18"/>
  <c r="S9" i="18"/>
  <c r="R9" i="18"/>
  <c r="Q9" i="18"/>
  <c r="P9" i="18"/>
  <c r="O9" i="18"/>
  <c r="N9" i="18"/>
  <c r="M9" i="18"/>
  <c r="L9" i="18"/>
  <c r="K9" i="18"/>
  <c r="J9" i="18"/>
  <c r="I9" i="18"/>
  <c r="H9" i="18"/>
  <c r="G9" i="18"/>
  <c r="F9" i="18"/>
  <c r="E9" i="18"/>
  <c r="D9" i="18"/>
  <c r="C9" i="18"/>
  <c r="B9" i="18"/>
  <c r="S8" i="18"/>
  <c r="R8" i="18"/>
  <c r="Q8" i="18"/>
  <c r="P8" i="18"/>
  <c r="O8" i="18"/>
  <c r="N8" i="18"/>
  <c r="M8" i="18"/>
  <c r="L8" i="18"/>
  <c r="K8" i="18"/>
  <c r="J8" i="18"/>
  <c r="I8" i="18"/>
  <c r="H8" i="18"/>
  <c r="G8" i="18"/>
  <c r="F8" i="18"/>
  <c r="E8" i="18"/>
  <c r="D8" i="18"/>
  <c r="C8" i="18"/>
  <c r="S17" i="17"/>
  <c r="R17" i="17"/>
  <c r="Q17" i="17"/>
  <c r="P17" i="17"/>
  <c r="O17" i="17"/>
  <c r="N17" i="17"/>
  <c r="M17" i="17"/>
  <c r="L17" i="17"/>
  <c r="K17" i="17"/>
  <c r="J17" i="17"/>
  <c r="I17" i="17"/>
  <c r="H17" i="17"/>
  <c r="G17" i="17"/>
  <c r="F17" i="17"/>
  <c r="E17" i="17"/>
  <c r="D17" i="17"/>
  <c r="C17" i="17"/>
  <c r="B17" i="17"/>
  <c r="S16" i="17"/>
  <c r="R16" i="17"/>
  <c r="Q16" i="17"/>
  <c r="P16" i="17"/>
  <c r="O16" i="17"/>
  <c r="N16" i="17"/>
  <c r="M16" i="17"/>
  <c r="L16" i="17"/>
  <c r="K16" i="17"/>
  <c r="J16" i="17"/>
  <c r="I16" i="17"/>
  <c r="H16" i="17"/>
  <c r="G16" i="17"/>
  <c r="F16" i="17"/>
  <c r="E16" i="17"/>
  <c r="D16" i="17"/>
  <c r="C16" i="17"/>
  <c r="B16" i="17"/>
  <c r="S15" i="17"/>
  <c r="R15" i="17"/>
  <c r="Q15" i="17"/>
  <c r="P15" i="17"/>
  <c r="O15" i="17"/>
  <c r="N15" i="17"/>
  <c r="M15" i="17"/>
  <c r="L15" i="17"/>
  <c r="K15" i="17"/>
  <c r="J15" i="17"/>
  <c r="I15" i="17"/>
  <c r="H15" i="17"/>
  <c r="G15" i="17"/>
  <c r="F15" i="17"/>
  <c r="E15" i="17"/>
  <c r="D15" i="17"/>
  <c r="C15" i="17"/>
  <c r="B15" i="17"/>
  <c r="S14" i="17"/>
  <c r="R14" i="17"/>
  <c r="Q14" i="17"/>
  <c r="P14" i="17"/>
  <c r="O14" i="17"/>
  <c r="N14" i="17"/>
  <c r="M14" i="17"/>
  <c r="L14" i="17"/>
  <c r="K14" i="17"/>
  <c r="J14" i="17"/>
  <c r="I14" i="17"/>
  <c r="H14" i="17"/>
  <c r="G14" i="17"/>
  <c r="F14" i="17"/>
  <c r="E14" i="17"/>
  <c r="D14" i="17"/>
  <c r="C14" i="17"/>
  <c r="B14" i="17"/>
  <c r="S13" i="17"/>
  <c r="R13" i="17"/>
  <c r="Q13" i="17"/>
  <c r="P13" i="17"/>
  <c r="O13" i="17"/>
  <c r="N13" i="17"/>
  <c r="M13" i="17"/>
  <c r="L13" i="17"/>
  <c r="K13" i="17"/>
  <c r="J13" i="17"/>
  <c r="I13" i="17"/>
  <c r="H13" i="17"/>
  <c r="G13" i="17"/>
  <c r="F13" i="17"/>
  <c r="E13" i="17"/>
  <c r="D13" i="17"/>
  <c r="C13" i="17"/>
  <c r="B13" i="17"/>
  <c r="S12" i="17"/>
  <c r="R12" i="17"/>
  <c r="Q12" i="17"/>
  <c r="P12" i="17"/>
  <c r="O12" i="17"/>
  <c r="N12" i="17"/>
  <c r="M12" i="17"/>
  <c r="L12" i="17"/>
  <c r="K12" i="17"/>
  <c r="J12" i="17"/>
  <c r="I12" i="17"/>
  <c r="H12" i="17"/>
  <c r="G12" i="17"/>
  <c r="F12" i="17"/>
  <c r="E12" i="17"/>
  <c r="D12" i="17"/>
  <c r="C12" i="17"/>
  <c r="B12" i="17"/>
  <c r="S11" i="17"/>
  <c r="R11" i="17"/>
  <c r="Q11" i="17"/>
  <c r="P11" i="17"/>
  <c r="O11" i="17"/>
  <c r="N11" i="17"/>
  <c r="M11" i="17"/>
  <c r="L11" i="17"/>
  <c r="K11" i="17"/>
  <c r="J11" i="17"/>
  <c r="I11" i="17"/>
  <c r="H11" i="17"/>
  <c r="G11" i="17"/>
  <c r="F11" i="17"/>
  <c r="E11" i="17"/>
  <c r="D11" i="17"/>
  <c r="C11" i="17"/>
  <c r="B11" i="17"/>
  <c r="S10" i="17"/>
  <c r="R10" i="17"/>
  <c r="Q10" i="17"/>
  <c r="P10" i="17"/>
  <c r="O10" i="17"/>
  <c r="N10" i="17"/>
  <c r="M10" i="17"/>
  <c r="L10" i="17"/>
  <c r="K10" i="17"/>
  <c r="J10" i="17"/>
  <c r="I10" i="17"/>
  <c r="H10" i="17"/>
  <c r="G10" i="17"/>
  <c r="F10" i="17"/>
  <c r="E10" i="17"/>
  <c r="D10" i="17"/>
  <c r="C10" i="17"/>
  <c r="B10" i="17"/>
  <c r="S9" i="17"/>
  <c r="R9" i="17"/>
  <c r="Q9" i="17"/>
  <c r="P9" i="17"/>
  <c r="O9" i="17"/>
  <c r="N9" i="17"/>
  <c r="M9" i="17"/>
  <c r="L9" i="17"/>
  <c r="K9" i="17"/>
  <c r="J9" i="17"/>
  <c r="I9" i="17"/>
  <c r="H9" i="17"/>
  <c r="G9" i="17"/>
  <c r="F9" i="17"/>
  <c r="E9" i="17"/>
  <c r="D9" i="17"/>
  <c r="C9" i="17"/>
  <c r="B9" i="17"/>
  <c r="S8" i="17"/>
  <c r="R8" i="17"/>
  <c r="Q8" i="17"/>
  <c r="P8" i="17"/>
  <c r="O8" i="17"/>
  <c r="N8" i="17"/>
  <c r="M8" i="17"/>
  <c r="L8" i="17"/>
  <c r="K8" i="17"/>
  <c r="J8" i="17"/>
  <c r="I8" i="17"/>
  <c r="H8" i="17"/>
  <c r="G8" i="17"/>
  <c r="F8" i="17"/>
  <c r="E8" i="17"/>
  <c r="D8" i="17"/>
  <c r="C8" i="17"/>
  <c r="S17" i="23"/>
  <c r="R17" i="23"/>
  <c r="Q17" i="23"/>
  <c r="P17" i="23"/>
  <c r="O17" i="23"/>
  <c r="N17" i="23"/>
  <c r="M17" i="23"/>
  <c r="L17" i="23"/>
  <c r="K17" i="23"/>
  <c r="J17" i="23"/>
  <c r="I17" i="23"/>
  <c r="H17" i="23"/>
  <c r="G17" i="23"/>
  <c r="F17" i="23"/>
  <c r="E17" i="23"/>
  <c r="D17" i="23"/>
  <c r="C17" i="23"/>
  <c r="B17" i="23"/>
  <c r="S16" i="23"/>
  <c r="R16" i="23"/>
  <c r="Q16" i="23"/>
  <c r="P16" i="23"/>
  <c r="O16" i="23"/>
  <c r="N16" i="23"/>
  <c r="M16" i="23"/>
  <c r="L16" i="23"/>
  <c r="K16" i="23"/>
  <c r="J16" i="23"/>
  <c r="I16" i="23"/>
  <c r="H16" i="23"/>
  <c r="G16" i="23"/>
  <c r="F16" i="23"/>
  <c r="E16" i="23"/>
  <c r="D16" i="23"/>
  <c r="C16" i="23"/>
  <c r="B16" i="23"/>
  <c r="S15" i="23"/>
  <c r="R15" i="23"/>
  <c r="Q15" i="23"/>
  <c r="P15" i="23"/>
  <c r="O15" i="23"/>
  <c r="N15" i="23"/>
  <c r="M15" i="23"/>
  <c r="L15" i="23"/>
  <c r="K15" i="23"/>
  <c r="J15" i="23"/>
  <c r="I15" i="23"/>
  <c r="H15" i="23"/>
  <c r="G15" i="23"/>
  <c r="F15" i="23"/>
  <c r="E15" i="23"/>
  <c r="D15" i="23"/>
  <c r="C15" i="23"/>
  <c r="B15" i="23"/>
  <c r="S14" i="23"/>
  <c r="R14" i="23"/>
  <c r="Q14" i="23"/>
  <c r="P14" i="23"/>
  <c r="O14" i="23"/>
  <c r="N14" i="23"/>
  <c r="M14" i="23"/>
  <c r="L14" i="23"/>
  <c r="K14" i="23"/>
  <c r="J14" i="23"/>
  <c r="I14" i="23"/>
  <c r="H14" i="23"/>
  <c r="G14" i="23"/>
  <c r="F14" i="23"/>
  <c r="E14" i="23"/>
  <c r="D14" i="23"/>
  <c r="C14" i="23"/>
  <c r="B14" i="23"/>
  <c r="S13" i="23"/>
  <c r="R13" i="23"/>
  <c r="Q13" i="23"/>
  <c r="P13" i="23"/>
  <c r="O13" i="23"/>
  <c r="N13" i="23"/>
  <c r="M13" i="23"/>
  <c r="L13" i="23"/>
  <c r="K13" i="23"/>
  <c r="J13" i="23"/>
  <c r="I13" i="23"/>
  <c r="H13" i="23"/>
  <c r="G13" i="23"/>
  <c r="F13" i="23"/>
  <c r="E13" i="23"/>
  <c r="D13" i="23"/>
  <c r="C13" i="23"/>
  <c r="B13" i="23"/>
  <c r="S12" i="23"/>
  <c r="R12" i="23"/>
  <c r="Q12" i="23"/>
  <c r="P12" i="23"/>
  <c r="O12" i="23"/>
  <c r="N12" i="23"/>
  <c r="M12" i="23"/>
  <c r="L12" i="23"/>
  <c r="K12" i="23"/>
  <c r="J12" i="23"/>
  <c r="I12" i="23"/>
  <c r="H12" i="23"/>
  <c r="G12" i="23"/>
  <c r="F12" i="23"/>
  <c r="E12" i="23"/>
  <c r="D12" i="23"/>
  <c r="C12" i="23"/>
  <c r="B12" i="23"/>
  <c r="S11" i="23"/>
  <c r="R11" i="23"/>
  <c r="Q11" i="23"/>
  <c r="P11" i="23"/>
  <c r="O11" i="23"/>
  <c r="N11" i="23"/>
  <c r="M11" i="23"/>
  <c r="L11" i="23"/>
  <c r="K11" i="23"/>
  <c r="J11" i="23"/>
  <c r="I11" i="23"/>
  <c r="H11" i="23"/>
  <c r="G11" i="23"/>
  <c r="F11" i="23"/>
  <c r="E11" i="23"/>
  <c r="D11" i="23"/>
  <c r="C11" i="23"/>
  <c r="B11" i="23"/>
  <c r="S10" i="23"/>
  <c r="R10" i="23"/>
  <c r="Q10" i="23"/>
  <c r="P10" i="23"/>
  <c r="O10" i="23"/>
  <c r="N10" i="23"/>
  <c r="M10" i="23"/>
  <c r="L10" i="23"/>
  <c r="K10" i="23"/>
  <c r="J10" i="23"/>
  <c r="I10" i="23"/>
  <c r="H10" i="23"/>
  <c r="G10" i="23"/>
  <c r="F10" i="23"/>
  <c r="E10" i="23"/>
  <c r="D10" i="23"/>
  <c r="C10" i="23"/>
  <c r="B10" i="23"/>
  <c r="S9" i="23"/>
  <c r="R9" i="23"/>
  <c r="Q9" i="23"/>
  <c r="P9" i="23"/>
  <c r="O9" i="23"/>
  <c r="N9" i="23"/>
  <c r="M9" i="23"/>
  <c r="L9" i="23"/>
  <c r="K9" i="23"/>
  <c r="J9" i="23"/>
  <c r="I9" i="23"/>
  <c r="H9" i="23"/>
  <c r="G9" i="23"/>
  <c r="F9" i="23"/>
  <c r="E9" i="23"/>
  <c r="D9" i="23"/>
  <c r="C9" i="23"/>
  <c r="B9" i="23"/>
  <c r="S8" i="23"/>
  <c r="R8" i="23"/>
  <c r="Q8" i="23"/>
  <c r="P8" i="23"/>
  <c r="O8" i="23"/>
  <c r="N8" i="23"/>
  <c r="M8" i="23"/>
  <c r="L8" i="23"/>
  <c r="K8" i="23"/>
  <c r="J8" i="23"/>
  <c r="I8" i="23"/>
  <c r="H8" i="23"/>
  <c r="G8" i="23"/>
  <c r="F8" i="23"/>
  <c r="E8" i="23"/>
  <c r="D8" i="23"/>
  <c r="C8" i="23"/>
  <c r="S17" i="15"/>
  <c r="R17" i="15"/>
  <c r="Q17" i="15"/>
  <c r="P17" i="15"/>
  <c r="O17" i="15"/>
  <c r="N17" i="15"/>
  <c r="M17" i="15"/>
  <c r="L17" i="15"/>
  <c r="K17" i="15"/>
  <c r="J17" i="15"/>
  <c r="I17" i="15"/>
  <c r="H17" i="15"/>
  <c r="G17" i="15"/>
  <c r="F17" i="15"/>
  <c r="E17" i="15"/>
  <c r="D17" i="15"/>
  <c r="C17" i="15"/>
  <c r="B17" i="15"/>
  <c r="S16" i="15"/>
  <c r="R16" i="15"/>
  <c r="Q16" i="15"/>
  <c r="P16" i="15"/>
  <c r="O16" i="15"/>
  <c r="N16" i="15"/>
  <c r="M16" i="15"/>
  <c r="L16" i="15"/>
  <c r="K16" i="15"/>
  <c r="J16" i="15"/>
  <c r="I16" i="15"/>
  <c r="H16" i="15"/>
  <c r="G16" i="15"/>
  <c r="F16" i="15"/>
  <c r="E16" i="15"/>
  <c r="D16" i="15"/>
  <c r="C16" i="15"/>
  <c r="B16" i="15"/>
  <c r="S15" i="15"/>
  <c r="R15" i="15"/>
  <c r="Q15" i="15"/>
  <c r="P15" i="15"/>
  <c r="O15" i="15"/>
  <c r="N15" i="15"/>
  <c r="M15" i="15"/>
  <c r="L15" i="15"/>
  <c r="K15" i="15"/>
  <c r="J15" i="15"/>
  <c r="I15" i="15"/>
  <c r="H15" i="15"/>
  <c r="G15" i="15"/>
  <c r="F15" i="15"/>
  <c r="E15" i="15"/>
  <c r="D15" i="15"/>
  <c r="C15" i="15"/>
  <c r="B15" i="15"/>
  <c r="S14" i="15"/>
  <c r="R14" i="15"/>
  <c r="Q14" i="15"/>
  <c r="P14" i="15"/>
  <c r="O14" i="15"/>
  <c r="N14" i="15"/>
  <c r="M14" i="15"/>
  <c r="L14" i="15"/>
  <c r="K14" i="15"/>
  <c r="J14" i="15"/>
  <c r="I14" i="15"/>
  <c r="H14" i="15"/>
  <c r="G14" i="15"/>
  <c r="F14" i="15"/>
  <c r="E14" i="15"/>
  <c r="D14" i="15"/>
  <c r="C14" i="15"/>
  <c r="B14" i="15"/>
  <c r="S13" i="15"/>
  <c r="R13" i="15"/>
  <c r="Q13" i="15"/>
  <c r="P13" i="15"/>
  <c r="O13" i="15"/>
  <c r="N13" i="15"/>
  <c r="M13" i="15"/>
  <c r="L13" i="15"/>
  <c r="K13" i="15"/>
  <c r="J13" i="15"/>
  <c r="I13" i="15"/>
  <c r="H13" i="15"/>
  <c r="G13" i="15"/>
  <c r="F13" i="15"/>
  <c r="E13" i="15"/>
  <c r="D13" i="15"/>
  <c r="C13" i="15"/>
  <c r="B13" i="15"/>
  <c r="S12" i="15"/>
  <c r="R12" i="15"/>
  <c r="Q12" i="15"/>
  <c r="P12" i="15"/>
  <c r="O12" i="15"/>
  <c r="N12" i="15"/>
  <c r="M12" i="15"/>
  <c r="L12" i="15"/>
  <c r="K12" i="15"/>
  <c r="J12" i="15"/>
  <c r="I12" i="15"/>
  <c r="H12" i="15"/>
  <c r="G12" i="15"/>
  <c r="F12" i="15"/>
  <c r="E12" i="15"/>
  <c r="D12" i="15"/>
  <c r="C12" i="15"/>
  <c r="B12" i="15"/>
  <c r="S11" i="15"/>
  <c r="R11" i="15"/>
  <c r="Q11" i="15"/>
  <c r="P11" i="15"/>
  <c r="O11" i="15"/>
  <c r="N11" i="15"/>
  <c r="M11" i="15"/>
  <c r="L11" i="15"/>
  <c r="K11" i="15"/>
  <c r="J11" i="15"/>
  <c r="I11" i="15"/>
  <c r="H11" i="15"/>
  <c r="G11" i="15"/>
  <c r="F11" i="15"/>
  <c r="E11" i="15"/>
  <c r="D11" i="15"/>
  <c r="C11" i="15"/>
  <c r="B11" i="15"/>
  <c r="S10" i="15"/>
  <c r="R10" i="15"/>
  <c r="Q10" i="15"/>
  <c r="P10" i="15"/>
  <c r="O10" i="15"/>
  <c r="N10" i="15"/>
  <c r="M10" i="15"/>
  <c r="L10" i="15"/>
  <c r="K10" i="15"/>
  <c r="J10" i="15"/>
  <c r="I10" i="15"/>
  <c r="H10" i="15"/>
  <c r="G10" i="15"/>
  <c r="F10" i="15"/>
  <c r="E10" i="15"/>
  <c r="D10" i="15"/>
  <c r="C10" i="15"/>
  <c r="B10" i="15"/>
  <c r="S9" i="15"/>
  <c r="R9" i="15"/>
  <c r="Q9" i="15"/>
  <c r="P9" i="15"/>
  <c r="O9" i="15"/>
  <c r="N9" i="15"/>
  <c r="M9" i="15"/>
  <c r="L9" i="15"/>
  <c r="K9" i="15"/>
  <c r="J9" i="15"/>
  <c r="I9" i="15"/>
  <c r="H9" i="15"/>
  <c r="G9" i="15"/>
  <c r="F9" i="15"/>
  <c r="E9" i="15"/>
  <c r="D9" i="15"/>
  <c r="C9" i="15"/>
  <c r="B9" i="15"/>
  <c r="S8" i="15"/>
  <c r="R8" i="15"/>
  <c r="Q8" i="15"/>
  <c r="P8" i="15"/>
  <c r="O8" i="15"/>
  <c r="N8" i="15"/>
  <c r="M8" i="15"/>
  <c r="L8" i="15"/>
  <c r="K8" i="15"/>
  <c r="J8" i="15"/>
  <c r="I8" i="15"/>
  <c r="H8" i="15"/>
  <c r="G8" i="15"/>
  <c r="F8" i="15"/>
  <c r="E8" i="15"/>
  <c r="D8" i="15"/>
  <c r="C8" i="15"/>
  <c r="S17" i="16"/>
  <c r="R17" i="16"/>
  <c r="Q17" i="16"/>
  <c r="P17" i="16"/>
  <c r="O17" i="16"/>
  <c r="N17" i="16"/>
  <c r="M17" i="16"/>
  <c r="L17" i="16"/>
  <c r="K17" i="16"/>
  <c r="J17" i="16"/>
  <c r="I17" i="16"/>
  <c r="H17" i="16"/>
  <c r="G17" i="16"/>
  <c r="F17" i="16"/>
  <c r="E17" i="16"/>
  <c r="D17" i="16"/>
  <c r="C17" i="16"/>
  <c r="B17" i="16"/>
  <c r="S16" i="16"/>
  <c r="R16" i="16"/>
  <c r="Q16" i="16"/>
  <c r="P16" i="16"/>
  <c r="O16" i="16"/>
  <c r="N16" i="16"/>
  <c r="M16" i="16"/>
  <c r="L16" i="16"/>
  <c r="K16" i="16"/>
  <c r="J16" i="16"/>
  <c r="I16" i="16"/>
  <c r="H16" i="16"/>
  <c r="G16" i="16"/>
  <c r="F16" i="16"/>
  <c r="E16" i="16"/>
  <c r="D16" i="16"/>
  <c r="C16" i="16"/>
  <c r="B16" i="16"/>
  <c r="S15" i="16"/>
  <c r="R15" i="16"/>
  <c r="Q15" i="16"/>
  <c r="P15" i="16"/>
  <c r="O15" i="16"/>
  <c r="N15" i="16"/>
  <c r="M15" i="16"/>
  <c r="L15" i="16"/>
  <c r="K15" i="16"/>
  <c r="J15" i="16"/>
  <c r="I15" i="16"/>
  <c r="H15" i="16"/>
  <c r="G15" i="16"/>
  <c r="F15" i="16"/>
  <c r="E15" i="16"/>
  <c r="D15" i="16"/>
  <c r="C15" i="16"/>
  <c r="B15" i="16"/>
  <c r="S14" i="16"/>
  <c r="R14" i="16"/>
  <c r="Q14" i="16"/>
  <c r="P14" i="16"/>
  <c r="O14" i="16"/>
  <c r="N14" i="16"/>
  <c r="M14" i="16"/>
  <c r="L14" i="16"/>
  <c r="K14" i="16"/>
  <c r="J14" i="16"/>
  <c r="I14" i="16"/>
  <c r="H14" i="16"/>
  <c r="G14" i="16"/>
  <c r="F14" i="16"/>
  <c r="E14" i="16"/>
  <c r="D14" i="16"/>
  <c r="C14" i="16"/>
  <c r="B14" i="16"/>
  <c r="S13" i="16"/>
  <c r="R13" i="16"/>
  <c r="Q13" i="16"/>
  <c r="P13" i="16"/>
  <c r="O13" i="16"/>
  <c r="N13" i="16"/>
  <c r="M13" i="16"/>
  <c r="L13" i="16"/>
  <c r="K13" i="16"/>
  <c r="J13" i="16"/>
  <c r="I13" i="16"/>
  <c r="H13" i="16"/>
  <c r="G13" i="16"/>
  <c r="F13" i="16"/>
  <c r="E13" i="16"/>
  <c r="D13" i="16"/>
  <c r="C13" i="16"/>
  <c r="B13" i="16"/>
  <c r="S12" i="16"/>
  <c r="R12" i="16"/>
  <c r="Q12" i="16"/>
  <c r="P12" i="16"/>
  <c r="O12" i="16"/>
  <c r="N12" i="16"/>
  <c r="M12" i="16"/>
  <c r="L12" i="16"/>
  <c r="K12" i="16"/>
  <c r="J12" i="16"/>
  <c r="I12" i="16"/>
  <c r="H12" i="16"/>
  <c r="G12" i="16"/>
  <c r="F12" i="16"/>
  <c r="E12" i="16"/>
  <c r="D12" i="16"/>
  <c r="C12" i="16"/>
  <c r="B12" i="16"/>
  <c r="S11" i="16"/>
  <c r="R11" i="16"/>
  <c r="Q11" i="16"/>
  <c r="P11" i="16"/>
  <c r="O11" i="16"/>
  <c r="N11" i="16"/>
  <c r="M11" i="16"/>
  <c r="L11" i="16"/>
  <c r="K11" i="16"/>
  <c r="J11" i="16"/>
  <c r="I11" i="16"/>
  <c r="H11" i="16"/>
  <c r="G11" i="16"/>
  <c r="F11" i="16"/>
  <c r="E11" i="16"/>
  <c r="D11" i="16"/>
  <c r="C11" i="16"/>
  <c r="B11" i="16"/>
  <c r="S10" i="16"/>
  <c r="R10" i="16"/>
  <c r="Q10" i="16"/>
  <c r="P10" i="16"/>
  <c r="O10" i="16"/>
  <c r="N10" i="16"/>
  <c r="M10" i="16"/>
  <c r="L10" i="16"/>
  <c r="K10" i="16"/>
  <c r="J10" i="16"/>
  <c r="I10" i="16"/>
  <c r="H10" i="16"/>
  <c r="G10" i="16"/>
  <c r="F10" i="16"/>
  <c r="E10" i="16"/>
  <c r="D10" i="16"/>
  <c r="C10" i="16"/>
  <c r="B10" i="16"/>
  <c r="S9" i="16"/>
  <c r="R9" i="16"/>
  <c r="Q9" i="16"/>
  <c r="P9" i="16"/>
  <c r="O9" i="16"/>
  <c r="N9" i="16"/>
  <c r="M9" i="16"/>
  <c r="L9" i="16"/>
  <c r="K9" i="16"/>
  <c r="J9" i="16"/>
  <c r="I9" i="16"/>
  <c r="H9" i="16"/>
  <c r="G9" i="16"/>
  <c r="F9" i="16"/>
  <c r="E9" i="16"/>
  <c r="D9" i="16"/>
  <c r="C9" i="16"/>
  <c r="B9" i="16"/>
  <c r="S8" i="16"/>
  <c r="R8" i="16"/>
  <c r="Q8" i="16"/>
  <c r="P8" i="16"/>
  <c r="O8" i="16"/>
  <c r="N8" i="16"/>
  <c r="M8" i="16"/>
  <c r="L8" i="16"/>
  <c r="K8" i="16"/>
  <c r="J8" i="16"/>
  <c r="I8" i="16"/>
  <c r="H8" i="16"/>
  <c r="G8" i="16"/>
  <c r="F8" i="16"/>
  <c r="E8" i="16"/>
  <c r="D8" i="16"/>
  <c r="C8" i="16"/>
  <c r="S17" i="29"/>
  <c r="R17" i="29"/>
  <c r="Q17" i="29"/>
  <c r="P17" i="29"/>
  <c r="O17" i="29"/>
  <c r="N17" i="29"/>
  <c r="M17" i="29"/>
  <c r="L17" i="29"/>
  <c r="K17" i="29"/>
  <c r="J17" i="29"/>
  <c r="I17" i="29"/>
  <c r="H17" i="29"/>
  <c r="G17" i="29"/>
  <c r="F17" i="29"/>
  <c r="E17" i="29"/>
  <c r="D17" i="29"/>
  <c r="C17" i="29"/>
  <c r="B17" i="29"/>
  <c r="S16" i="29"/>
  <c r="R16" i="29"/>
  <c r="Q16" i="29"/>
  <c r="P16" i="29"/>
  <c r="O16" i="29"/>
  <c r="N16" i="29"/>
  <c r="M16" i="29"/>
  <c r="L16" i="29"/>
  <c r="K16" i="29"/>
  <c r="J16" i="29"/>
  <c r="I16" i="29"/>
  <c r="H16" i="29"/>
  <c r="G16" i="29"/>
  <c r="F16" i="29"/>
  <c r="E16" i="29"/>
  <c r="D16" i="29"/>
  <c r="C16" i="29"/>
  <c r="B16" i="29"/>
  <c r="S15" i="29"/>
  <c r="R15" i="29"/>
  <c r="Q15" i="29"/>
  <c r="P15" i="29"/>
  <c r="O15" i="29"/>
  <c r="N15" i="29"/>
  <c r="M15" i="29"/>
  <c r="L15" i="29"/>
  <c r="K15" i="29"/>
  <c r="J15" i="29"/>
  <c r="I15" i="29"/>
  <c r="H15" i="29"/>
  <c r="G15" i="29"/>
  <c r="F15" i="29"/>
  <c r="E15" i="29"/>
  <c r="D15" i="29"/>
  <c r="C15" i="29"/>
  <c r="B15" i="29"/>
  <c r="S14" i="29"/>
  <c r="R14" i="29"/>
  <c r="Q14" i="29"/>
  <c r="P14" i="29"/>
  <c r="O14" i="29"/>
  <c r="N14" i="29"/>
  <c r="M14" i="29"/>
  <c r="L14" i="29"/>
  <c r="K14" i="29"/>
  <c r="J14" i="29"/>
  <c r="I14" i="29"/>
  <c r="H14" i="29"/>
  <c r="G14" i="29"/>
  <c r="F14" i="29"/>
  <c r="E14" i="29"/>
  <c r="D14" i="29"/>
  <c r="C14" i="29"/>
  <c r="B14" i="29"/>
  <c r="S13" i="29"/>
  <c r="R13" i="29"/>
  <c r="Q13" i="29"/>
  <c r="P13" i="29"/>
  <c r="O13" i="29"/>
  <c r="N13" i="29"/>
  <c r="M13" i="29"/>
  <c r="L13" i="29"/>
  <c r="K13" i="29"/>
  <c r="J13" i="29"/>
  <c r="I13" i="29"/>
  <c r="H13" i="29"/>
  <c r="G13" i="29"/>
  <c r="F13" i="29"/>
  <c r="E13" i="29"/>
  <c r="D13" i="29"/>
  <c r="C13" i="29"/>
  <c r="B13" i="29"/>
  <c r="S12" i="29"/>
  <c r="R12" i="29"/>
  <c r="Q12" i="29"/>
  <c r="P12" i="29"/>
  <c r="O12" i="29"/>
  <c r="N12" i="29"/>
  <c r="M12" i="29"/>
  <c r="L12" i="29"/>
  <c r="K12" i="29"/>
  <c r="J12" i="29"/>
  <c r="I12" i="29"/>
  <c r="H12" i="29"/>
  <c r="G12" i="29"/>
  <c r="F12" i="29"/>
  <c r="E12" i="29"/>
  <c r="D12" i="29"/>
  <c r="C12" i="29"/>
  <c r="B12" i="29"/>
  <c r="S11" i="29"/>
  <c r="R11" i="29"/>
  <c r="Q11" i="29"/>
  <c r="P11" i="29"/>
  <c r="O11" i="29"/>
  <c r="N11" i="29"/>
  <c r="M11" i="29"/>
  <c r="L11" i="29"/>
  <c r="K11" i="29"/>
  <c r="J11" i="29"/>
  <c r="I11" i="29"/>
  <c r="H11" i="29"/>
  <c r="G11" i="29"/>
  <c r="F11" i="29"/>
  <c r="E11" i="29"/>
  <c r="D11" i="29"/>
  <c r="C11" i="29"/>
  <c r="B11" i="29"/>
  <c r="S10" i="29"/>
  <c r="R10" i="29"/>
  <c r="Q10" i="29"/>
  <c r="P10" i="29"/>
  <c r="O10" i="29"/>
  <c r="N10" i="29"/>
  <c r="M10" i="29"/>
  <c r="L10" i="29"/>
  <c r="K10" i="29"/>
  <c r="J10" i="29"/>
  <c r="I10" i="29"/>
  <c r="H10" i="29"/>
  <c r="G10" i="29"/>
  <c r="F10" i="29"/>
  <c r="E10" i="29"/>
  <c r="D10" i="29"/>
  <c r="C10" i="29"/>
  <c r="B10" i="29"/>
  <c r="S9" i="29"/>
  <c r="R9" i="29"/>
  <c r="Q9" i="29"/>
  <c r="P9" i="29"/>
  <c r="O9" i="29"/>
  <c r="N9" i="29"/>
  <c r="M9" i="29"/>
  <c r="L9" i="29"/>
  <c r="K9" i="29"/>
  <c r="J9" i="29"/>
  <c r="I9" i="29"/>
  <c r="H9" i="29"/>
  <c r="G9" i="29"/>
  <c r="F9" i="29"/>
  <c r="E9" i="29"/>
  <c r="D9" i="29"/>
  <c r="C9" i="29"/>
  <c r="B9" i="29"/>
  <c r="S8" i="29"/>
  <c r="R8" i="29"/>
  <c r="Q8" i="29"/>
  <c r="P8" i="29"/>
  <c r="O8" i="29"/>
  <c r="N8" i="29"/>
  <c r="M8" i="29"/>
  <c r="L8" i="29"/>
  <c r="K8" i="29"/>
  <c r="J8" i="29"/>
  <c r="I8" i="29"/>
  <c r="H8" i="29"/>
  <c r="G8" i="29"/>
  <c r="F8" i="29"/>
  <c r="E8" i="29"/>
  <c r="D8" i="29"/>
  <c r="C8" i="29"/>
  <c r="S17" i="12"/>
  <c r="R17" i="12"/>
  <c r="Q17" i="12"/>
  <c r="P17" i="12"/>
  <c r="O17" i="12"/>
  <c r="N17" i="12"/>
  <c r="M17" i="12"/>
  <c r="L17" i="12"/>
  <c r="K17" i="12"/>
  <c r="J17" i="12"/>
  <c r="I17" i="12"/>
  <c r="H17" i="12"/>
  <c r="G17" i="12"/>
  <c r="F17" i="12"/>
  <c r="E17" i="12"/>
  <c r="D17" i="12"/>
  <c r="C17" i="12"/>
  <c r="B17" i="12"/>
  <c r="S16" i="12"/>
  <c r="R16" i="12"/>
  <c r="Q16" i="12"/>
  <c r="P16" i="12"/>
  <c r="O16" i="12"/>
  <c r="N16" i="12"/>
  <c r="M16" i="12"/>
  <c r="L16" i="12"/>
  <c r="K16" i="12"/>
  <c r="J16" i="12"/>
  <c r="I16" i="12"/>
  <c r="H16" i="12"/>
  <c r="G16" i="12"/>
  <c r="F16" i="12"/>
  <c r="E16" i="12"/>
  <c r="D16" i="12"/>
  <c r="C16" i="12"/>
  <c r="B16" i="12"/>
  <c r="S15" i="12"/>
  <c r="R15" i="12"/>
  <c r="Q15" i="12"/>
  <c r="P15" i="12"/>
  <c r="O15" i="12"/>
  <c r="N15" i="12"/>
  <c r="M15" i="12"/>
  <c r="L15" i="12"/>
  <c r="K15" i="12"/>
  <c r="J15" i="12"/>
  <c r="I15" i="12"/>
  <c r="H15" i="12"/>
  <c r="G15" i="12"/>
  <c r="F15" i="12"/>
  <c r="E15" i="12"/>
  <c r="D15" i="12"/>
  <c r="C15" i="12"/>
  <c r="B15" i="12"/>
  <c r="S14" i="12"/>
  <c r="R14" i="12"/>
  <c r="Q14" i="12"/>
  <c r="P14" i="12"/>
  <c r="O14" i="12"/>
  <c r="N14" i="12"/>
  <c r="M14" i="12"/>
  <c r="L14" i="12"/>
  <c r="K14" i="12"/>
  <c r="J14" i="12"/>
  <c r="I14" i="12"/>
  <c r="H14" i="12"/>
  <c r="G14" i="12"/>
  <c r="F14" i="12"/>
  <c r="E14" i="12"/>
  <c r="D14" i="12"/>
  <c r="C14" i="12"/>
  <c r="B14" i="12"/>
  <c r="S13" i="12"/>
  <c r="R13" i="12"/>
  <c r="Q13" i="12"/>
  <c r="P13" i="12"/>
  <c r="O13" i="12"/>
  <c r="N13" i="12"/>
  <c r="M13" i="12"/>
  <c r="L13" i="12"/>
  <c r="K13" i="12"/>
  <c r="J13" i="12"/>
  <c r="I13" i="12"/>
  <c r="H13" i="12"/>
  <c r="G13" i="12"/>
  <c r="F13" i="12"/>
  <c r="E13" i="12"/>
  <c r="D13" i="12"/>
  <c r="C13" i="12"/>
  <c r="B13" i="12"/>
  <c r="S12" i="12"/>
  <c r="R12" i="12"/>
  <c r="Q12" i="12"/>
  <c r="P12" i="12"/>
  <c r="O12" i="12"/>
  <c r="N12" i="12"/>
  <c r="M12" i="12"/>
  <c r="L12" i="12"/>
  <c r="K12" i="12"/>
  <c r="J12" i="12"/>
  <c r="I12" i="12"/>
  <c r="H12" i="12"/>
  <c r="G12" i="12"/>
  <c r="F12" i="12"/>
  <c r="E12" i="12"/>
  <c r="D12" i="12"/>
  <c r="C12" i="12"/>
  <c r="B12" i="12"/>
  <c r="S11" i="12"/>
  <c r="R11" i="12"/>
  <c r="Q11" i="12"/>
  <c r="P11" i="12"/>
  <c r="O11" i="12"/>
  <c r="N11" i="12"/>
  <c r="M11" i="12"/>
  <c r="L11" i="12"/>
  <c r="K11" i="12"/>
  <c r="J11" i="12"/>
  <c r="I11" i="12"/>
  <c r="H11" i="12"/>
  <c r="G11" i="12"/>
  <c r="F11" i="12"/>
  <c r="E11" i="12"/>
  <c r="D11" i="12"/>
  <c r="C11" i="12"/>
  <c r="B11" i="12"/>
  <c r="S10" i="12"/>
  <c r="R10" i="12"/>
  <c r="Q10" i="12"/>
  <c r="P10" i="12"/>
  <c r="O10" i="12"/>
  <c r="N10" i="12"/>
  <c r="M10" i="12"/>
  <c r="L10" i="12"/>
  <c r="K10" i="12"/>
  <c r="J10" i="12"/>
  <c r="I10" i="12"/>
  <c r="H10" i="12"/>
  <c r="G10" i="12"/>
  <c r="F10" i="12"/>
  <c r="E10" i="12"/>
  <c r="D10" i="12"/>
  <c r="C10" i="12"/>
  <c r="B10" i="12"/>
  <c r="S9" i="12"/>
  <c r="R9" i="12"/>
  <c r="Q9" i="12"/>
  <c r="P9" i="12"/>
  <c r="O9" i="12"/>
  <c r="N9" i="12"/>
  <c r="M9" i="12"/>
  <c r="L9" i="12"/>
  <c r="K9" i="12"/>
  <c r="J9" i="12"/>
  <c r="I9" i="12"/>
  <c r="H9" i="12"/>
  <c r="G9" i="12"/>
  <c r="F9" i="12"/>
  <c r="E9" i="12"/>
  <c r="D9" i="12"/>
  <c r="C9" i="12"/>
  <c r="B9" i="12"/>
  <c r="S8" i="12"/>
  <c r="R8" i="12"/>
  <c r="Q8" i="12"/>
  <c r="P8" i="12"/>
  <c r="O8" i="12"/>
  <c r="N8" i="12"/>
  <c r="M8" i="12"/>
  <c r="L8" i="12"/>
  <c r="K8" i="12"/>
  <c r="J8" i="12"/>
  <c r="I8" i="12"/>
  <c r="H8" i="12"/>
  <c r="G8" i="12"/>
  <c r="F8" i="12"/>
  <c r="E8" i="12"/>
  <c r="D8" i="12"/>
  <c r="C8" i="12"/>
</calcChain>
</file>

<file path=xl/comments1.xml><?xml version="1.0" encoding="utf-8"?>
<comments xmlns="http://schemas.openxmlformats.org/spreadsheetml/2006/main">
  <authors>
    <author>Alex Bieniek</author>
  </authors>
  <commentList>
    <comment ref="H7" authorId="0" shapeId="0">
      <text>
        <r>
          <rPr>
            <b/>
            <sz val="9"/>
            <color indexed="81"/>
            <rFont val="Segoe UI"/>
            <family val="2"/>
          </rPr>
          <t xml:space="preserve">Hinweis: </t>
        </r>
        <r>
          <rPr>
            <sz val="9"/>
            <color indexed="81"/>
            <rFont val="Segoe UI"/>
            <family val="2"/>
          </rPr>
          <t>Je nach Datenqualität wird ein Unsicherheitsfaktor eingerechnet. Je geringer die Datenqualität ist, desto größer der Unsicherheitsfaktor (hoch = 1; ausreichend = 1,1; niedrig = 1,25; sehr niedrig = 1,5)</t>
        </r>
      </text>
    </comment>
  </commentList>
</comments>
</file>

<file path=xl/comments2.xml><?xml version="1.0" encoding="utf-8"?>
<comments xmlns="http://schemas.openxmlformats.org/spreadsheetml/2006/main">
  <authors>
    <author>Katharina Härtel</author>
  </authors>
  <commentList>
    <comment ref="B84" authorId="0" shapeId="0">
      <text>
        <r>
          <rPr>
            <b/>
            <sz val="9"/>
            <color indexed="81"/>
            <rFont val="Segoe UI"/>
            <family val="2"/>
          </rPr>
          <t>Andreas Wolff:</t>
        </r>
        <r>
          <rPr>
            <sz val="9"/>
            <color indexed="81"/>
            <rFont val="Segoe UI"/>
            <family val="2"/>
          </rPr>
          <t xml:space="preserve">
Bezugsgröße über das Dropdown-Menü auswählen.</t>
        </r>
      </text>
    </comment>
  </commentList>
</comments>
</file>

<file path=xl/comments3.xml><?xml version="1.0" encoding="utf-8"?>
<comments xmlns="http://schemas.openxmlformats.org/spreadsheetml/2006/main">
  <authors>
    <author>Alex Bieniek</author>
  </authors>
  <commentList>
    <comment ref="C4" authorId="0" shapeId="0">
      <text>
        <r>
          <rPr>
            <sz val="9"/>
            <color indexed="81"/>
            <rFont val="Segoe UI"/>
            <family val="2"/>
          </rPr>
          <t>Sortierung funktioniert erst ab MS Office 365.</t>
        </r>
      </text>
    </comment>
  </commentList>
</comments>
</file>

<file path=xl/comments4.xml><?xml version="1.0" encoding="utf-8"?>
<comments xmlns="http://schemas.openxmlformats.org/spreadsheetml/2006/main">
  <authors>
    <author>Alex Bieniek</author>
  </authors>
  <commentList>
    <comment ref="C4" authorId="0" shapeId="0">
      <text>
        <r>
          <rPr>
            <sz val="9"/>
            <color indexed="81"/>
            <rFont val="Segoe UI"/>
            <family val="2"/>
          </rPr>
          <t>Sortierung funktioniert erst ab MS Office 365.</t>
        </r>
      </text>
    </comment>
  </commentList>
</comments>
</file>

<file path=xl/comments5.xml><?xml version="1.0" encoding="utf-8"?>
<comments xmlns="http://schemas.openxmlformats.org/spreadsheetml/2006/main">
  <authors>
    <author>Alex Bieniek</author>
  </authors>
  <commentList>
    <comment ref="E32" authorId="0" shapeId="0">
      <text>
        <r>
          <rPr>
            <b/>
            <sz val="9"/>
            <color indexed="81"/>
            <rFont val="Segoe UI"/>
            <family val="2"/>
          </rPr>
          <t xml:space="preserve">Hinweis: </t>
        </r>
        <r>
          <rPr>
            <sz val="9"/>
            <color indexed="81"/>
            <rFont val="Segoe UI"/>
            <family val="2"/>
          </rPr>
          <t>Diese Felder können überschrieben werden!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<sst xmlns="http://schemas.openxmlformats.org/spreadsheetml/2006/main" count="2393" uniqueCount="874">
  <si>
    <t>Energie</t>
  </si>
  <si>
    <t>Stromerzeugung</t>
  </si>
  <si>
    <t>Kernkraft</t>
  </si>
  <si>
    <t>Kohle</t>
  </si>
  <si>
    <t>Erdgas</t>
  </si>
  <si>
    <t>Sonstige fossile Energieträger</t>
  </si>
  <si>
    <t>Erneuerbare Energien</t>
  </si>
  <si>
    <t>Datenerfassung</t>
  </si>
  <si>
    <t>Emissionsfaktoren</t>
  </si>
  <si>
    <t>Datenquelle</t>
  </si>
  <si>
    <t>Emissionsquelle</t>
  </si>
  <si>
    <t>Scope 1</t>
  </si>
  <si>
    <t>Scope 2</t>
  </si>
  <si>
    <t>Scope 3</t>
  </si>
  <si>
    <t>Summe</t>
  </si>
  <si>
    <t>Bezeichnung</t>
  </si>
  <si>
    <t>Zuordnung</t>
  </si>
  <si>
    <t>kWh</t>
  </si>
  <si>
    <t>Strom aus Kernkraft</t>
  </si>
  <si>
    <t>Strom aus Kohle</t>
  </si>
  <si>
    <t>Strom aus Erdgas</t>
  </si>
  <si>
    <t>Strom aus sonstigen fossilen Energieträgern</t>
  </si>
  <si>
    <t>Strom aus Erneuerbaren Energien</t>
  </si>
  <si>
    <t>Mengenangabe</t>
  </si>
  <si>
    <t>Einheit
(vorausgefüllt)</t>
  </si>
  <si>
    <t>Datenqualität
(Dropdown)</t>
  </si>
  <si>
    <t>Scope 1 EF</t>
  </si>
  <si>
    <t>Scope 2 EF</t>
  </si>
  <si>
    <t>Scope 3 EF</t>
  </si>
  <si>
    <t>Scope 1 MB</t>
  </si>
  <si>
    <t>Scope 2 MB</t>
  </si>
  <si>
    <t>Scope 3 MB</t>
  </si>
  <si>
    <t>Scope 1 LB</t>
  </si>
  <si>
    <t>Scope 2 LB</t>
  </si>
  <si>
    <t>Scope 3 LB</t>
  </si>
  <si>
    <t>Info/Hilfe/Anleitung</t>
  </si>
  <si>
    <t>Grunddaten</t>
  </si>
  <si>
    <r>
      <t>Emissionsfaktoren [t CO</t>
    </r>
    <r>
      <rPr>
        <b/>
        <vertAlign val="subscript"/>
        <sz val="14"/>
        <color rgb="FF7AB800"/>
        <rFont val="Calibri"/>
        <family val="2"/>
        <scheme val="minor"/>
      </rPr>
      <t>2</t>
    </r>
    <r>
      <rPr>
        <b/>
        <sz val="14"/>
        <color rgb="FF7AB800"/>
        <rFont val="Calibri"/>
        <family val="2"/>
        <scheme val="minor"/>
      </rPr>
      <t>e pro Einheit]</t>
    </r>
  </si>
  <si>
    <r>
      <t>Berechnung (market based) [t CO</t>
    </r>
    <r>
      <rPr>
        <b/>
        <vertAlign val="subscript"/>
        <sz val="14"/>
        <color rgb="FF7AB800"/>
        <rFont val="Calibri"/>
        <family val="2"/>
        <scheme val="minor"/>
      </rPr>
      <t>2</t>
    </r>
    <r>
      <rPr>
        <b/>
        <sz val="14"/>
        <color rgb="FF7AB800"/>
        <rFont val="Calibri"/>
        <family val="2"/>
        <scheme val="minor"/>
      </rPr>
      <t>e]</t>
    </r>
  </si>
  <si>
    <r>
      <t>Berechnung (location based) [t CO</t>
    </r>
    <r>
      <rPr>
        <b/>
        <vertAlign val="subscript"/>
        <sz val="14"/>
        <color rgb="FF7AB800"/>
        <rFont val="Calibri"/>
        <family val="2"/>
        <scheme val="minor"/>
      </rPr>
      <t>2</t>
    </r>
    <r>
      <rPr>
        <b/>
        <sz val="14"/>
        <color rgb="FF7AB800"/>
        <rFont val="Calibri"/>
        <family val="2"/>
        <scheme val="minor"/>
      </rPr>
      <t>e]</t>
    </r>
  </si>
  <si>
    <t>Ergebnis</t>
  </si>
  <si>
    <t>Anteil am Strommix
(in Prozent)</t>
  </si>
  <si>
    <t>Erdgas (in cbm)</t>
  </si>
  <si>
    <t>Heizöl (in kWh)</t>
  </si>
  <si>
    <t>Heizöl (in Liter)</t>
  </si>
  <si>
    <t>cbm</t>
  </si>
  <si>
    <t>t</t>
  </si>
  <si>
    <t>l</t>
  </si>
  <si>
    <t>Quelle - Scope 2</t>
  </si>
  <si>
    <t>Quelle - Scope 1</t>
  </si>
  <si>
    <t>Quelle - Scope 3</t>
  </si>
  <si>
    <t>Kies</t>
  </si>
  <si>
    <t>Sand</t>
  </si>
  <si>
    <t>Beton</t>
  </si>
  <si>
    <t>Branntkalk</t>
  </si>
  <si>
    <t>Gips</t>
  </si>
  <si>
    <t>Glas</t>
  </si>
  <si>
    <t>Steinwolle</t>
  </si>
  <si>
    <t>Zement (Portland)</t>
  </si>
  <si>
    <t>Kupfer</t>
  </si>
  <si>
    <t>Stahl-mix</t>
  </si>
  <si>
    <t>Stahl-Elektro</t>
  </si>
  <si>
    <t>Stahlblech-verzinkt</t>
  </si>
  <si>
    <t>Schafwolle</t>
  </si>
  <si>
    <t>Hanf</t>
  </si>
  <si>
    <t>Jute</t>
  </si>
  <si>
    <t>Stahlbeton</t>
  </si>
  <si>
    <t>Kalksandstein</t>
  </si>
  <si>
    <t>Hochlochziegel</t>
  </si>
  <si>
    <t>Mineralwolle</t>
  </si>
  <si>
    <t>Holz</t>
  </si>
  <si>
    <t>Holzfaserdämmung</t>
  </si>
  <si>
    <t>Zellulose</t>
  </si>
  <si>
    <t>Baumwolle</t>
  </si>
  <si>
    <t>Blähperlit</t>
  </si>
  <si>
    <t>Glaswolle</t>
  </si>
  <si>
    <t>Blähglas</t>
  </si>
  <si>
    <t>GEMIS</t>
  </si>
  <si>
    <t>THERMONATUR</t>
  </si>
  <si>
    <t>VDI Zentrum Ressourceneffizienz</t>
  </si>
  <si>
    <t>Hüttentechnische Vereinigung der deutschen Glasindustrie</t>
  </si>
  <si>
    <t>ÖKOBAUDAT</t>
  </si>
  <si>
    <t>Emissionsfaktoren:</t>
  </si>
  <si>
    <t>Kategorie</t>
  </si>
  <si>
    <t>Sonstiges:</t>
  </si>
  <si>
    <t>hoch</t>
  </si>
  <si>
    <t>ausreichend</t>
  </si>
  <si>
    <t>niedrig</t>
  </si>
  <si>
    <t>sehr niedrig</t>
  </si>
  <si>
    <t>1. Kategorie
(Dropdown)</t>
  </si>
  <si>
    <t>2. Emissionsquelle
(Dropdown)</t>
  </si>
  <si>
    <t>Bezogene Waren und Dienstleistungen</t>
  </si>
  <si>
    <t>Abfall</t>
  </si>
  <si>
    <t>Dienstreisen</t>
  </si>
  <si>
    <t>Student Outgoing</t>
  </si>
  <si>
    <t>Exkursionen</t>
  </si>
  <si>
    <t>An- und Abreise von Gästen</t>
  </si>
  <si>
    <t>Pendeln von Mitarbeitenden und Studierenden</t>
  </si>
  <si>
    <t>Bezogene_Waren_und_Dienstleistungen</t>
  </si>
  <si>
    <t>Student_Outgoing</t>
  </si>
  <si>
    <t>Pendeln_von_Mitarbeitenden_und_Studierenden</t>
  </si>
  <si>
    <t>An_und_Abreise_von_Gaesten</t>
  </si>
  <si>
    <t>Organisation</t>
  </si>
  <si>
    <t>Lehrveranstaltungen</t>
  </si>
  <si>
    <t>Forschung und Entwicklung</t>
  </si>
  <si>
    <t>Einbindung von Studierenden</t>
  </si>
  <si>
    <t>Personal</t>
  </si>
  <si>
    <t>Finanzen</t>
  </si>
  <si>
    <t>Infrastruktur</t>
  </si>
  <si>
    <t>Schlussfolgerung</t>
  </si>
  <si>
    <t>Ermittlung der Datensicherheit</t>
  </si>
  <si>
    <t xml:space="preserve">Große Unsicherheit </t>
  </si>
  <si>
    <t>Mittlere Unsicherheit</t>
  </si>
  <si>
    <t>Zeitlicher Bezug</t>
  </si>
  <si>
    <t>Ausschluss</t>
  </si>
  <si>
    <t>Außerhalb der Bilanz</t>
  </si>
  <si>
    <t>Innerhalb der Bilanz</t>
  </si>
  <si>
    <t>Papier</t>
  </si>
  <si>
    <t>Reinigungsmittel</t>
  </si>
  <si>
    <t>Desktop-PC</t>
  </si>
  <si>
    <t>Monitore</t>
  </si>
  <si>
    <t>Smartphones</t>
  </si>
  <si>
    <t>Beamer</t>
  </si>
  <si>
    <t>Tablet</t>
  </si>
  <si>
    <t>Drucker</t>
  </si>
  <si>
    <t>Multifunktionsgeräte</t>
  </si>
  <si>
    <t>Docking-Stationen</t>
  </si>
  <si>
    <t>Tische</t>
  </si>
  <si>
    <t>Stühle</t>
  </si>
  <si>
    <t>Regale/ Schränke</t>
  </si>
  <si>
    <t>Outgesourcte Leistungen des Rechenzentrums</t>
  </si>
  <si>
    <t>Bezogene Waren und Dienst-leistungen</t>
  </si>
  <si>
    <t>Verbrenner-PKW</t>
  </si>
  <si>
    <t>Verbrenner-PKW (Fuhrpark)</t>
  </si>
  <si>
    <t>E-PKW</t>
  </si>
  <si>
    <t>E-PKW (Fuhrpark)</t>
  </si>
  <si>
    <t>Hybrid-PKW</t>
  </si>
  <si>
    <t>Hybrid-PKW (Fuhrpark)</t>
  </si>
  <si>
    <t>Wasserstoff-PKW</t>
  </si>
  <si>
    <t>Wasserstoff-PKW (Fuhrpark)</t>
  </si>
  <si>
    <t>Straßenbahn/U-Bahn</t>
  </si>
  <si>
    <t>Elektrische Kleinfahrzeug (E-Roller, E-Bike, etc.)</t>
  </si>
  <si>
    <t>Fahrrad</t>
  </si>
  <si>
    <t>zu Fuß</t>
  </si>
  <si>
    <t>Mobilität</t>
  </si>
  <si>
    <t>Restmüll</t>
  </si>
  <si>
    <t>Biomüll</t>
  </si>
  <si>
    <t>Plastik und Verpackung</t>
  </si>
  <si>
    <t>Altholz</t>
  </si>
  <si>
    <t>Metalle</t>
  </si>
  <si>
    <t>Sperrmüll</t>
  </si>
  <si>
    <t>E-Großgeräte</t>
  </si>
  <si>
    <t>Eigene Definition 02</t>
  </si>
  <si>
    <t>Eigene Definition 03</t>
  </si>
  <si>
    <t>Eigene Definition 04</t>
  </si>
  <si>
    <t>Eigene Definition 05</t>
  </si>
  <si>
    <t>Eigene Definition 06</t>
  </si>
  <si>
    <t>Eigene Definition 07</t>
  </si>
  <si>
    <t>Eigene Definition 08</t>
  </si>
  <si>
    <t>Eigene Definition 09</t>
  </si>
  <si>
    <t>Eigene Definition 10</t>
  </si>
  <si>
    <t>Eigene Definition 11</t>
  </si>
  <si>
    <t>1. Bilanzverantwortliche:r</t>
  </si>
  <si>
    <t>2. Bilanzverantwortliche:r</t>
  </si>
  <si>
    <t>Gesamt</t>
  </si>
  <si>
    <t>Datenqualitaet</t>
  </si>
  <si>
    <t>Normierung der Emissionen:</t>
  </si>
  <si>
    <t>Campus</t>
  </si>
  <si>
    <t>Gebäude</t>
  </si>
  <si>
    <t>Pkm</t>
  </si>
  <si>
    <t>FEHLERMELDUNG: Bitte achten Sie darauf, dass eine Mehrfachauswahl nicht erlaubt ist!</t>
  </si>
  <si>
    <t>Die Summe aller Energieträger darf maximal 100 % betragen!</t>
  </si>
  <si>
    <t>Kommentar</t>
  </si>
  <si>
    <t>Handelt es sich um eine rechtlich eigenständige Organisation?</t>
  </si>
  <si>
    <t>Sie können dieses freie Tabellenblatt nutzen, um Ihre Verbesserungsvorschläge aufzuführen. Versuchen Sie bitte, diese so konkret wie möglich zu formulieren und geben Sie eine Kontaktperson an, sodass bei der Umsetzung Ihres Verbesserungsvorschlages Rücksprache gehalten werden kann.</t>
  </si>
  <si>
    <t>UBA 2020: Ökologische Bewertung von Verkehrsarten - Ergebnisse für Fahrzeugherstellung, -wartung und -entsorgung (Tabelle 73)</t>
  </si>
  <si>
    <t>DEFRA 2022 , Heat and steam, Heat and steam, District heat and steam</t>
  </si>
  <si>
    <t>DEFRA 2022 , Heat and steam, Heat and steam, Onsite heat and steam</t>
  </si>
  <si>
    <t>Eigene Berechnung auf Basis von: GEMIS 5.0, El-mix-DE-2020</t>
  </si>
  <si>
    <t>09001 - Mehrzweckgebäude Henkestraße 9-11 (ehem.LUA)</t>
  </si>
  <si>
    <t>09002 - MZG Henkestraße (ehem.LUA) - Garagengebäude</t>
  </si>
  <si>
    <t>09101 - Gästehaus der Universität - Bergstraße 13</t>
  </si>
  <si>
    <t>09201 - Gebäude  Buchwissenschaften - PR - Harfenstraße 16</t>
  </si>
  <si>
    <t>09301 - Betriebsärztliche Dienststelle BAED - Harfenstraße 18</t>
  </si>
  <si>
    <t>09401 - Gebäude  - Kath.Kirchenplatz 9</t>
  </si>
  <si>
    <t xml:space="preserve">19903 - Bioforschungszentrum Laborgebäude (mit Reinraum Geologie)-Ulrich-Schalkstraße 3 </t>
  </si>
  <si>
    <t xml:space="preserve">19904 - Lager-Halle - Schallershofer Straße 84 </t>
  </si>
  <si>
    <t>19905 - Nebengebäude (Kirchenmusik) - Schallershofer Straße 84</t>
  </si>
  <si>
    <t xml:space="preserve">19907 - Trafo neu  + Müllsammelstelle  -  Ulrich-Schalkstraße 3 </t>
  </si>
  <si>
    <t>https://h20195.www2.hp.com/v2/GetDocument.aspx?docname=c07525227</t>
  </si>
  <si>
    <t>Stk</t>
  </si>
  <si>
    <t>https://www.office-4-green.de/wissen/life_cycle_assessment.php#/3</t>
  </si>
  <si>
    <t>Wärme (Fernwärme) (in kWh)</t>
  </si>
  <si>
    <t>Wärme (Nahwärme) (in kWh)</t>
  </si>
  <si>
    <t>Strom (Strommix Deutschland)</t>
  </si>
  <si>
    <t>Strom (Stromtarif 1)</t>
  </si>
  <si>
    <t>Strom (Stromtarif 2)</t>
  </si>
  <si>
    <t>Strom (Stromtarif 3)</t>
  </si>
  <si>
    <t>Strom (Stromtarif 4)</t>
  </si>
  <si>
    <t>Strom (Stromtarif 5)</t>
  </si>
  <si>
    <t>Strom (Stromtarif 6)</t>
  </si>
  <si>
    <t>Strom (Stromtarif 7)</t>
  </si>
  <si>
    <t>Strom (Stromtarif 8)</t>
  </si>
  <si>
    <t>Strom (Stromtarif 9)</t>
  </si>
  <si>
    <t>Strom (Stromtarif 10)</t>
  </si>
  <si>
    <t>Bezogene Waren und Dienst-
leistungen</t>
  </si>
  <si>
    <t>Pendeln von Mitarbei-
tenden und Studierenden</t>
  </si>
  <si>
    <t>Dateneingabe - Lebensmittel / Mensa</t>
  </si>
  <si>
    <t>Campuswahl
(Dropdown)</t>
  </si>
  <si>
    <t>Campuswahl</t>
  </si>
  <si>
    <t>Hauptcampus</t>
  </si>
  <si>
    <t>Weitere Gebäude</t>
  </si>
  <si>
    <t>Standort</t>
  </si>
  <si>
    <t>Gesamtcampuswahl</t>
  </si>
  <si>
    <t>Obst
und
Gemüse</t>
  </si>
  <si>
    <t>Milch-
produkte,
Eier
und
Milchersatz-
produkte</t>
  </si>
  <si>
    <t>Fleisch
und
alternative
Protein-
lieferanten</t>
  </si>
  <si>
    <t>Stärke-,
öl- oder
zuckerhaltige
Produkte</t>
  </si>
  <si>
    <t>Getränke</t>
  </si>
  <si>
    <t>Gerichte</t>
  </si>
  <si>
    <t>Ananas, per Schiff</t>
  </si>
  <si>
    <t>Ananas, per Flugzeug</t>
  </si>
  <si>
    <t>Ananas, Dose</t>
  </si>
  <si>
    <t>Apfel, Durchschnitt</t>
  </si>
  <si>
    <t>Apfel, aus der Region im Herbst</t>
  </si>
  <si>
    <t>Apfel, aus der Region im April</t>
  </si>
  <si>
    <t>Apfel (Bio), Durchschnitt</t>
  </si>
  <si>
    <t>Apfel, aus Neuseeland</t>
  </si>
  <si>
    <t>Aubergine</t>
  </si>
  <si>
    <t>Avocado, Durchschnitt</t>
  </si>
  <si>
    <t>Avocado, aus Peru</t>
  </si>
  <si>
    <t>Avocado (Bio), aus Peru</t>
  </si>
  <si>
    <t>Banane</t>
  </si>
  <si>
    <t>Birne</t>
  </si>
  <si>
    <t>Blumenkohl</t>
  </si>
  <si>
    <t>Bohnen, frisch</t>
  </si>
  <si>
    <t>Bohnen, Dose</t>
  </si>
  <si>
    <t>Brokkoli, frisch</t>
  </si>
  <si>
    <t>Brokkoli, gefroren</t>
  </si>
  <si>
    <t>Champignons, frisch, hell oder dunkel</t>
  </si>
  <si>
    <t>Champignons, Dose</t>
  </si>
  <si>
    <t>Erbsen, frisch, grün, in Schoten</t>
  </si>
  <si>
    <t>Erbsen, getrocknet</t>
  </si>
  <si>
    <t>Erbsen, gefroren</t>
  </si>
  <si>
    <t>Erbsen, grün, Dose</t>
  </si>
  <si>
    <t>Erbsen, grün, Glas</t>
  </si>
  <si>
    <t>Erdbeeren, frisch, Durchschnitt</t>
  </si>
  <si>
    <t>Erdbeeren, frisch, aus der Region, saisonal</t>
  </si>
  <si>
    <t>Erdbeeren, frisch, aus Spanien</t>
  </si>
  <si>
    <t>Erdbeeren, gefroren</t>
  </si>
  <si>
    <t>Feldsalat</t>
  </si>
  <si>
    <t>Fenchel</t>
  </si>
  <si>
    <t>Grünkohl, frisch</t>
  </si>
  <si>
    <t>Grünkohl, Glas</t>
  </si>
  <si>
    <t>Karotten</t>
  </si>
  <si>
    <t>Kartoffeln, frisch</t>
  </si>
  <si>
    <t>Kartoffelpüreepulver</t>
  </si>
  <si>
    <t>Kichererbsen, Dose</t>
  </si>
  <si>
    <t>Kohlrabi</t>
  </si>
  <si>
    <t>Kürbis</t>
  </si>
  <si>
    <t>Lauch</t>
  </si>
  <si>
    <t>Leinsamen</t>
  </si>
  <si>
    <t>Linsen, getrocknet</t>
  </si>
  <si>
    <t>Linsen (Bio), getrocknet</t>
  </si>
  <si>
    <t>Linsen, Dose</t>
  </si>
  <si>
    <t>Mais, Dose</t>
  </si>
  <si>
    <t>Orange / Apfelsine</t>
  </si>
  <si>
    <t>Paprika</t>
  </si>
  <si>
    <t>Pfirsich, frisch</t>
  </si>
  <si>
    <t>Pfirsich, Dose</t>
  </si>
  <si>
    <t>Rettich</t>
  </si>
  <si>
    <t>Rosenkohl, frisch</t>
  </si>
  <si>
    <t>Rosenkohl, gefroren</t>
  </si>
  <si>
    <t>Rote Beete, frisch</t>
  </si>
  <si>
    <t>Rote Beete, Glas</t>
  </si>
  <si>
    <t>Rotkohl, frisch</t>
  </si>
  <si>
    <t>Rotkohl, Glas</t>
  </si>
  <si>
    <t>Rucola</t>
  </si>
  <si>
    <t>Salatmischung, gewaschen</t>
  </si>
  <si>
    <t>Sellerie</t>
  </si>
  <si>
    <t>Spargel</t>
  </si>
  <si>
    <t>Spinat, frisch</t>
  </si>
  <si>
    <t>Tomaten, frisch, Durchschnitt</t>
  </si>
  <si>
    <t>Tomaten, aus Deutschland, saisonal</t>
  </si>
  <si>
    <t>Tomaten, aus Südeuropa, Freiland</t>
  </si>
  <si>
    <t>Tomaten (Bio), frisch</t>
  </si>
  <si>
    <t>Tomaten, Kirschtomaten</t>
  </si>
  <si>
    <t>Tomaten, passiert, Verbundkarton</t>
  </si>
  <si>
    <t>Tomaten, passiert, Dose</t>
  </si>
  <si>
    <t>Tomaten, passiert, Glas</t>
  </si>
  <si>
    <t>Tomatenmark</t>
  </si>
  <si>
    <t>Trauben, frisch, Durchschnitt</t>
  </si>
  <si>
    <t>Trauben, frisch, aus Deutschland, saisonal</t>
  </si>
  <si>
    <t>Trauben, frisch, aus Italien, saisonal</t>
  </si>
  <si>
    <t>Weißkohl</t>
  </si>
  <si>
    <t>Zucchini</t>
  </si>
  <si>
    <t>Zwiebeln</t>
  </si>
  <si>
    <t>Ananas, frisch, gemäß realem Transport-Durchschnitt</t>
  </si>
  <si>
    <t>Erdbeeren, frisch, „Winter-Erdbeeren"</t>
  </si>
  <si>
    <t>Kartoffeln (Bio)</t>
  </si>
  <si>
    <t>Tomaten, aus Deutschland, beheiztes Gewächshaus, „Winter-Tomate“</t>
  </si>
  <si>
    <t>Reinhardt-Gaertner-Wagner-2020-Oekologische-Fußabdruecke-von-Lebensmitteln-und-Gerichten-in-Deutschland-ifeu-2020</t>
  </si>
  <si>
    <t>Reinhardt-Gaertner-Wagner-2020-Oekologische-Fußabdruecke-von-Lebensmitteln-und-Gerichten-in-Deutschland-ifeu-2021</t>
  </si>
  <si>
    <t>Reinhardt-Gaertner-Wagner-2020-Oekologische-Fußabdruecke-von-Lebensmitteln-und-Gerichten-in-Deutschland-ifeu-2022</t>
  </si>
  <si>
    <t>Reinhardt-Gaertner-Wagner-2020-Oekologische-Fußabdruecke-von-Lebensmitteln-und-Gerichten-in-Deutschland-ifeu-2023</t>
  </si>
  <si>
    <t>Reinhardt-Gaertner-Wagner-2020-Oekologische-Fußabdruecke-von-Lebensmitteln-und-Gerichten-in-Deutschland-ifeu-2024</t>
  </si>
  <si>
    <t>Reinhardt-Gaertner-Wagner-2020-Oekologische-Fußabdruecke-von-Lebensmitteln-und-Gerichten-in-Deutschland-ifeu-2025</t>
  </si>
  <si>
    <t>Reinhardt-Gaertner-Wagner-2020-Oekologische-Fußabdruecke-von-Lebensmitteln-und-Gerichten-in-Deutschland-ifeu-2026</t>
  </si>
  <si>
    <t>Reinhardt-Gaertner-Wagner-2020-Oekologische-Fußabdruecke-von-Lebensmitteln-und-Gerichten-in-Deutschland-ifeu-2027</t>
  </si>
  <si>
    <t>Reinhardt-Gaertner-Wagner-2020-Oekologische-Fußabdruecke-von-Lebensmitteln-und-Gerichten-in-Deutschland-ifeu-2028</t>
  </si>
  <si>
    <t>Reinhardt-Gaertner-Wagner-2020-Oekologische-Fußabdruecke-von-Lebensmitteln-und-Gerichten-in-Deutschland-ifeu-2029</t>
  </si>
  <si>
    <t>Reinhardt-Gaertner-Wagner-2020-Oekologische-Fußabdruecke-von-Lebensmitteln-und-Gerichten-in-Deutschland-ifeu-2030</t>
  </si>
  <si>
    <t>Reinhardt-Gaertner-Wagner-2020-Oekologische-Fußabdruecke-von-Lebensmitteln-und-Gerichten-in-Deutschland-ifeu-2031</t>
  </si>
  <si>
    <t>Reinhardt-Gaertner-Wagner-2020-Oekologische-Fußabdruecke-von-Lebensmitteln-und-Gerichten-in-Deutschland-ifeu-2032</t>
  </si>
  <si>
    <t>Reinhardt-Gaertner-Wagner-2020-Oekologische-Fußabdruecke-von-Lebensmitteln-und-Gerichten-in-Deutschland-ifeu-2033</t>
  </si>
  <si>
    <t>Reinhardt-Gaertner-Wagner-2020-Oekologische-Fußabdruecke-von-Lebensmitteln-und-Gerichten-in-Deutschland-ifeu-2034</t>
  </si>
  <si>
    <t>Reinhardt-Gaertner-Wagner-2020-Oekologische-Fußabdruecke-von-Lebensmitteln-und-Gerichten-in-Deutschland-ifeu-2035</t>
  </si>
  <si>
    <t>Reinhardt-Gaertner-Wagner-2020-Oekologische-Fußabdruecke-von-Lebensmitteln-und-Gerichten-in-Deutschland-ifeu-2036</t>
  </si>
  <si>
    <t>Reinhardt-Gaertner-Wagner-2020-Oekologische-Fußabdruecke-von-Lebensmitteln-und-Gerichten-in-Deutschland-ifeu-2037</t>
  </si>
  <si>
    <t>Reinhardt-Gaertner-Wagner-2020-Oekologische-Fußabdruecke-von-Lebensmitteln-und-Gerichten-in-Deutschland-ifeu-2038</t>
  </si>
  <si>
    <t>Reinhardt-Gaertner-Wagner-2020-Oekologische-Fußabdruecke-von-Lebensmitteln-und-Gerichten-in-Deutschland-ifeu-2039</t>
  </si>
  <si>
    <t>Reinhardt-Gaertner-Wagner-2020-Oekologische-Fußabdruecke-von-Lebensmitteln-und-Gerichten-in-Deutschland-ifeu-2040</t>
  </si>
  <si>
    <t>Reinhardt-Gaertner-Wagner-2020-Oekologische-Fußabdruecke-von-Lebensmitteln-und-Gerichten-in-Deutschland-ifeu-2041</t>
  </si>
  <si>
    <t>Reinhardt-Gaertner-Wagner-2020-Oekologische-Fußabdruecke-von-Lebensmitteln-und-Gerichten-in-Deutschland-ifeu-2042</t>
  </si>
  <si>
    <t>Reinhardt-Gaertner-Wagner-2020-Oekologische-Fußabdruecke-von-Lebensmitteln-und-Gerichten-in-Deutschland-ifeu-2043</t>
  </si>
  <si>
    <t>Reinhardt-Gaertner-Wagner-2020-Oekologische-Fußabdruecke-von-Lebensmitteln-und-Gerichten-in-Deutschland-ifeu-2044</t>
  </si>
  <si>
    <t>Reinhardt-Gaertner-Wagner-2020-Oekologische-Fußabdruecke-von-Lebensmitteln-und-Gerichten-in-Deutschland-ifeu-2045</t>
  </si>
  <si>
    <t>Reinhardt-Gaertner-Wagner-2020-Oekologische-Fußabdruecke-von-Lebensmitteln-und-Gerichten-in-Deutschland-ifeu-2046</t>
  </si>
  <si>
    <t>Reinhardt-Gaertner-Wagner-2020-Oekologische-Fußabdruecke-von-Lebensmitteln-und-Gerichten-in-Deutschland-ifeu-2047</t>
  </si>
  <si>
    <t>Reinhardt-Gaertner-Wagner-2020-Oekologische-Fußabdruecke-von-Lebensmitteln-und-Gerichten-in-Deutschland-ifeu-2048</t>
  </si>
  <si>
    <t>Reinhardt-Gaertner-Wagner-2020-Oekologische-Fußabdruecke-von-Lebensmitteln-und-Gerichten-in-Deutschland-ifeu-2049</t>
  </si>
  <si>
    <t>Reinhardt-Gaertner-Wagner-2020-Oekologische-Fußabdruecke-von-Lebensmitteln-und-Gerichten-in-Deutschland-ifeu-2050</t>
  </si>
  <si>
    <t>Reinhardt-Gaertner-Wagner-2020-Oekologische-Fußabdruecke-von-Lebensmitteln-und-Gerichten-in-Deutschland-ifeu-2051</t>
  </si>
  <si>
    <t>Reinhardt-Gaertner-Wagner-2020-Oekologische-Fußabdruecke-von-Lebensmitteln-und-Gerichten-in-Deutschland-ifeu-2052</t>
  </si>
  <si>
    <t>Reinhardt-Gaertner-Wagner-2020-Oekologische-Fußabdruecke-von-Lebensmitteln-und-Gerichten-in-Deutschland-ifeu-2053</t>
  </si>
  <si>
    <t>Reinhardt-Gaertner-Wagner-2020-Oekologische-Fußabdruecke-von-Lebensmitteln-und-Gerichten-in-Deutschland-ifeu-2054</t>
  </si>
  <si>
    <t>Reinhardt-Gaertner-Wagner-2020-Oekologische-Fußabdruecke-von-Lebensmitteln-und-Gerichten-in-Deutschland-ifeu-2055</t>
  </si>
  <si>
    <t>Reinhardt-Gaertner-Wagner-2020-Oekologische-Fußabdruecke-von-Lebensmitteln-und-Gerichten-in-Deutschland-ifeu-2056</t>
  </si>
  <si>
    <t>Reinhardt-Gaertner-Wagner-2020-Oekologische-Fußabdruecke-von-Lebensmitteln-und-Gerichten-in-Deutschland-ifeu-2057</t>
  </si>
  <si>
    <t>Reinhardt-Gaertner-Wagner-2020-Oekologische-Fußabdruecke-von-Lebensmitteln-und-Gerichten-in-Deutschland-ifeu-2058</t>
  </si>
  <si>
    <t>Reinhardt-Gaertner-Wagner-2020-Oekologische-Fußabdruecke-von-Lebensmitteln-und-Gerichten-in-Deutschland-ifeu-2059</t>
  </si>
  <si>
    <t>Reinhardt-Gaertner-Wagner-2020-Oekologische-Fußabdruecke-von-Lebensmitteln-und-Gerichten-in-Deutschland-ifeu-2060</t>
  </si>
  <si>
    <t>Reinhardt-Gaertner-Wagner-2020-Oekologische-Fußabdruecke-von-Lebensmitteln-und-Gerichten-in-Deutschland-ifeu-2061</t>
  </si>
  <si>
    <t>Reinhardt-Gaertner-Wagner-2020-Oekologische-Fußabdruecke-von-Lebensmitteln-und-Gerichten-in-Deutschland-ifeu-2062</t>
  </si>
  <si>
    <t>Reinhardt-Gaertner-Wagner-2020-Oekologische-Fußabdruecke-von-Lebensmitteln-und-Gerichten-in-Deutschland-ifeu-2063</t>
  </si>
  <si>
    <t>Reinhardt-Gaertner-Wagner-2020-Oekologische-Fußabdruecke-von-Lebensmitteln-und-Gerichten-in-Deutschland-ifeu-2064</t>
  </si>
  <si>
    <t>Reinhardt-Gaertner-Wagner-2020-Oekologische-Fußabdruecke-von-Lebensmitteln-und-Gerichten-in-Deutschland-ifeu-2065</t>
  </si>
  <si>
    <t>Reinhardt-Gaertner-Wagner-2020-Oekologische-Fußabdruecke-von-Lebensmitteln-und-Gerichten-in-Deutschland-ifeu-2066</t>
  </si>
  <si>
    <t>Reinhardt-Gaertner-Wagner-2020-Oekologische-Fußabdruecke-von-Lebensmitteln-und-Gerichten-in-Deutschland-ifeu-2067</t>
  </si>
  <si>
    <t>Reinhardt-Gaertner-Wagner-2020-Oekologische-Fußabdruecke-von-Lebensmitteln-und-Gerichten-in-Deutschland-ifeu-2068</t>
  </si>
  <si>
    <t>Reinhardt-Gaertner-Wagner-2020-Oekologische-Fußabdruecke-von-Lebensmitteln-und-Gerichten-in-Deutschland-ifeu-2069</t>
  </si>
  <si>
    <t>Reinhardt-Gaertner-Wagner-2020-Oekologische-Fußabdruecke-von-Lebensmitteln-und-Gerichten-in-Deutschland-ifeu-2070</t>
  </si>
  <si>
    <t>Reinhardt-Gaertner-Wagner-2020-Oekologische-Fußabdruecke-von-Lebensmitteln-und-Gerichten-in-Deutschland-ifeu-2071</t>
  </si>
  <si>
    <t>Reinhardt-Gaertner-Wagner-2020-Oekologische-Fußabdruecke-von-Lebensmitteln-und-Gerichten-in-Deutschland-ifeu-2072</t>
  </si>
  <si>
    <t>Reinhardt-Gaertner-Wagner-2020-Oekologische-Fußabdruecke-von-Lebensmitteln-und-Gerichten-in-Deutschland-ifeu-2073</t>
  </si>
  <si>
    <t>Reinhardt-Gaertner-Wagner-2020-Oekologische-Fußabdruecke-von-Lebensmitteln-und-Gerichten-in-Deutschland-ifeu-2074</t>
  </si>
  <si>
    <t>Reinhardt-Gaertner-Wagner-2020-Oekologische-Fußabdruecke-von-Lebensmitteln-und-Gerichten-in-Deutschland-ifeu-2075</t>
  </si>
  <si>
    <t>Reinhardt-Gaertner-Wagner-2020-Oekologische-Fußabdruecke-von-Lebensmitteln-und-Gerichten-in-Deutschland-ifeu-2076</t>
  </si>
  <si>
    <t>Reinhardt-Gaertner-Wagner-2020-Oekologische-Fußabdruecke-von-Lebensmitteln-und-Gerichten-in-Deutschland-ifeu-2077</t>
  </si>
  <si>
    <t>Reinhardt-Gaertner-Wagner-2020-Oekologische-Fußabdruecke-von-Lebensmitteln-und-Gerichten-in-Deutschland-ifeu-2078</t>
  </si>
  <si>
    <t>Reinhardt-Gaertner-Wagner-2020-Oekologische-Fußabdruecke-von-Lebensmitteln-und-Gerichten-in-Deutschland-ifeu-2079</t>
  </si>
  <si>
    <t>Reinhardt-Gaertner-Wagner-2020-Oekologische-Fußabdruecke-von-Lebensmitteln-und-Gerichten-in-Deutschland-ifeu-2080</t>
  </si>
  <si>
    <t>Reinhardt-Gaertner-Wagner-2020-Oekologische-Fußabdruecke-von-Lebensmitteln-und-Gerichten-in-Deutschland-ifeu-2082</t>
  </si>
  <si>
    <t>Reinhardt-Gaertner-Wagner-2020-Oekologische-Fußabdruecke-von-Lebensmitteln-und-Gerichten-in-Deutschland-ifeu-2084</t>
  </si>
  <si>
    <t>Reinhardt-Gaertner-Wagner-2020-Oekologische-Fußabdruecke-von-Lebensmitteln-und-Gerichten-in-Deutschland-ifeu-2085</t>
  </si>
  <si>
    <t>Reinhardt-Gaertner-Wagner-2020-Oekologische-Fußabdruecke-von-Lebensmitteln-und-Gerichten-in-Deutschland-ifeu-2086</t>
  </si>
  <si>
    <t>Reinhardt-Gaertner-Wagner-2020-Oekologische-Fußabdruecke-von-Lebensmitteln-und-Gerichten-in-Deutschland-ifeu-2087</t>
  </si>
  <si>
    <t>Reinhardt-Gaertner-Wagner-2020-Oekologische-Fußabdruecke-von-Lebensmitteln-und-Gerichten-in-Deutschland-ifeu-2088</t>
  </si>
  <si>
    <t>Reinhardt-Gaertner-Wagner-2020-Oekologische-Fußabdruecke-von-Lebensmitteln-und-Gerichten-in-Deutschland-ifeu-2089</t>
  </si>
  <si>
    <t>Reinhardt-Gaertner-Wagner-2020-Oekologische-Fußabdruecke-von-Lebensmitteln-und-Gerichten-in-Deutschland-ifeu-2090</t>
  </si>
  <si>
    <t>Reinhardt-Gaertner-Wagner-2020-Oekologische-Fußabdruecke-von-Lebensmitteln-und-Gerichten-in-Deutschland-ifeu-2091</t>
  </si>
  <si>
    <t>Reinhardt-Gaertner-Wagner-2020-Oekologische-Fußabdruecke-von-Lebensmitteln-und-Gerichten-in-Deutschland-ifeu-2092</t>
  </si>
  <si>
    <t>Reinhardt-Gaertner-Wagner-2020-Oekologische-Fußabdruecke-von-Lebensmitteln-und-Gerichten-in-Deutschland-ifeu-2093</t>
  </si>
  <si>
    <t>Reinhardt-Gaertner-Wagner-2020-Oekologische-Fußabdruecke-von-Lebensmitteln-und-Gerichten-in-Deutschland-ifeu-2094</t>
  </si>
  <si>
    <t>Reinhardt-Gaertner-Wagner-2020-Oekologische-Fußabdruecke-von-Lebensmitteln-und-Gerichten-in-Deutschland-ifeu-2095</t>
  </si>
  <si>
    <t>Reinhardt-Gaertner-Wagner-2020-Oekologische-Fußabdruecke-von-Lebensmitteln-und-Gerichten-in-Deutschland-ifeu-2096</t>
  </si>
  <si>
    <t>Reinhardt-Gaertner-Wagner-2020-Oekologische-Fußabdruecke-von-Lebensmitteln-und-Gerichten-in-Deutschland-ifeu-2097</t>
  </si>
  <si>
    <t>Reinhardt-Gaertner-Wagner-2020-Oekologische-Fußabdruecke-von-Lebensmitteln-und-Gerichten-in-Deutschland-ifeu-2098</t>
  </si>
  <si>
    <t>Reinhardt-Gaertner-Wagner-2020-Oekologische-Fußabdruecke-von-Lebensmitteln-und-Gerichten-in-Deutschland-ifeu-2099</t>
  </si>
  <si>
    <t>Reinhardt-Gaertner-Wagner-2020-Oekologische-Fußabdruecke-von-Lebensmitteln-und-Gerichten-in-Deutschland-ifeu-2100</t>
  </si>
  <si>
    <t>Reinhardt-Gaertner-Wagner-2020-Oekologische-Fußabdruecke-von-Lebensmitteln-und-Gerichten-in-Deutschland-ifeu-2101</t>
  </si>
  <si>
    <t>Reinhardt-Gaertner-Wagner-2020-Oekologische-Fußabdruecke-von-Lebensmitteln-und-Gerichten-in-Deutschland-ifeu-2102</t>
  </si>
  <si>
    <t>Reinhardt-Gaertner-Wagner-2020-Oekologische-Fußabdruecke-von-Lebensmitteln-und-Gerichten-in-Deutschland-ifeu-2103</t>
  </si>
  <si>
    <t>Butter</t>
  </si>
  <si>
    <t>Ei</t>
  </si>
  <si>
    <t>Butter (Bio)</t>
  </si>
  <si>
    <t>Joghurt, natur, Kunststoffbecher papierummantelt</t>
  </si>
  <si>
    <t>Joghurt, Früchte, Kunststoffbecher papierummantelt</t>
  </si>
  <si>
    <t>Joghurt (Bio), natur, Kunststoffbecher papierummantelt</t>
  </si>
  <si>
    <t>Joghurt-Ersatz, Soja, Kunststoffbecher papierummantelt</t>
  </si>
  <si>
    <t>Käse, Durchschnitt</t>
  </si>
  <si>
    <t>Käse (Bio), Durchschnitt</t>
  </si>
  <si>
    <t>Käse, Frischkäse</t>
  </si>
  <si>
    <t>Käse (Bio), Frischkäse</t>
  </si>
  <si>
    <t>Käse, Feta</t>
  </si>
  <si>
    <t>Käse, Hartkäse, wie Emmentaler</t>
  </si>
  <si>
    <t>Käse, Hartkäse, wie Parmesan</t>
  </si>
  <si>
    <t>Käse-Ersatz, vegane Genießerscheiben, auf Basis von Kokosfett</t>
  </si>
  <si>
    <t>Milch, ESL, Vollmilch, Verbundkarton</t>
  </si>
  <si>
    <t>Milch, ESL, fettarm, Verbundkarton</t>
  </si>
  <si>
    <t>Milch, H-Milch, Vollmilch, Verbundkarton</t>
  </si>
  <si>
    <t>Milch, H-Milch, fettarm, Verbundkarton</t>
  </si>
  <si>
    <t>Milch (Bio), ESL, Vollmilch, Verbundkarton</t>
  </si>
  <si>
    <t>Milch-Ersatz, Dinkeldrink</t>
  </si>
  <si>
    <t>Milch-Ersatz, Haferdrink</t>
  </si>
  <si>
    <t>Milch-Ersatz, Mandeldrink</t>
  </si>
  <si>
    <t>Milch-Ersatz, Sojadrink</t>
  </si>
  <si>
    <t>Quark, 40 % Fett</t>
  </si>
  <si>
    <t>Quark (Bio), 40 % Fett</t>
  </si>
  <si>
    <t>Quark, Magerquark, 10 % Fett</t>
  </si>
  <si>
    <t>Quark-Ersatz, Soja</t>
  </si>
  <si>
    <t>Sahne</t>
  </si>
  <si>
    <t>Sahne (Bio)</t>
  </si>
  <si>
    <t>Sahne-Ersatz, Hafer Cuisine</t>
  </si>
  <si>
    <t>Saure Sahne</t>
  </si>
  <si>
    <t>Reinhardt-Gaertner-Wagner-2020-Oekologische-Fußabdruecke-von-Lebensmitteln-und-Gerichten-in-Deutschland-ifeu-2104</t>
  </si>
  <si>
    <t>Reinhardt-Gaertner-Wagner-2020-Oekologische-Fußabdruecke-von-Lebensmitteln-und-Gerichten-in-Deutschland-ifeu-2105</t>
  </si>
  <si>
    <t>Reinhardt-Gaertner-Wagner-2020-Oekologische-Fußabdruecke-von-Lebensmitteln-und-Gerichten-in-Deutschland-ifeu-2106</t>
  </si>
  <si>
    <t>Reinhardt-Gaertner-Wagner-2020-Oekologische-Fußabdruecke-von-Lebensmitteln-und-Gerichten-in-Deutschland-ifeu-2107</t>
  </si>
  <si>
    <t>Reinhardt-Gaertner-Wagner-2020-Oekologische-Fußabdruecke-von-Lebensmitteln-und-Gerichten-in-Deutschland-ifeu-2108</t>
  </si>
  <si>
    <t>Reinhardt-Gaertner-Wagner-2020-Oekologische-Fußabdruecke-von-Lebensmitteln-und-Gerichten-in-Deutschland-ifeu-2109</t>
  </si>
  <si>
    <t>Reinhardt-Gaertner-Wagner-2020-Oekologische-Fußabdruecke-von-Lebensmitteln-und-Gerichten-in-Deutschland-ifeu-2110</t>
  </si>
  <si>
    <t>Reinhardt-Gaertner-Wagner-2020-Oekologische-Fußabdruecke-von-Lebensmitteln-und-Gerichten-in-Deutschland-ifeu-2111</t>
  </si>
  <si>
    <t>Reinhardt-Gaertner-Wagner-2020-Oekologische-Fußabdruecke-von-Lebensmitteln-und-Gerichten-in-Deutschland-ifeu-2112</t>
  </si>
  <si>
    <t>Reinhardt-Gaertner-Wagner-2020-Oekologische-Fußabdruecke-von-Lebensmitteln-und-Gerichten-in-Deutschland-ifeu-2113</t>
  </si>
  <si>
    <t>Reinhardt-Gaertner-Wagner-2020-Oekologische-Fußabdruecke-von-Lebensmitteln-und-Gerichten-in-Deutschland-ifeu-2114</t>
  </si>
  <si>
    <t>Reinhardt-Gaertner-Wagner-2020-Oekologische-Fußabdruecke-von-Lebensmitteln-und-Gerichten-in-Deutschland-ifeu-2115</t>
  </si>
  <si>
    <t>Reinhardt-Gaertner-Wagner-2020-Oekologische-Fußabdruecke-von-Lebensmitteln-und-Gerichten-in-Deutschland-ifeu-2116</t>
  </si>
  <si>
    <t>Reinhardt-Gaertner-Wagner-2020-Oekologische-Fußabdruecke-von-Lebensmitteln-und-Gerichten-in-Deutschland-ifeu-2117</t>
  </si>
  <si>
    <t>Reinhardt-Gaertner-Wagner-2020-Oekologische-Fußabdruecke-von-Lebensmitteln-und-Gerichten-in-Deutschland-ifeu-2118</t>
  </si>
  <si>
    <t>Reinhardt-Gaertner-Wagner-2020-Oekologische-Fußabdruecke-von-Lebensmitteln-und-Gerichten-in-Deutschland-ifeu-2119</t>
  </si>
  <si>
    <t>Reinhardt-Gaertner-Wagner-2020-Oekologische-Fußabdruecke-von-Lebensmitteln-und-Gerichten-in-Deutschland-ifeu-2120</t>
  </si>
  <si>
    <t>Reinhardt-Gaertner-Wagner-2020-Oekologische-Fußabdruecke-von-Lebensmitteln-und-Gerichten-in-Deutschland-ifeu-2121</t>
  </si>
  <si>
    <t>Reinhardt-Gaertner-Wagner-2020-Oekologische-Fußabdruecke-von-Lebensmitteln-und-Gerichten-in-Deutschland-ifeu-2122</t>
  </si>
  <si>
    <t>Reinhardt-Gaertner-Wagner-2020-Oekologische-Fußabdruecke-von-Lebensmitteln-und-Gerichten-in-Deutschland-ifeu-2123</t>
  </si>
  <si>
    <t>Reinhardt-Gaertner-Wagner-2020-Oekologische-Fußabdruecke-von-Lebensmitteln-und-Gerichten-in-Deutschland-ifeu-2124</t>
  </si>
  <si>
    <t>Reinhardt-Gaertner-Wagner-2020-Oekologische-Fußabdruecke-von-Lebensmitteln-und-Gerichten-in-Deutschland-ifeu-2125</t>
  </si>
  <si>
    <t>Reinhardt-Gaertner-Wagner-2020-Oekologische-Fußabdruecke-von-Lebensmitteln-und-Gerichten-in-Deutschland-ifeu-2126</t>
  </si>
  <si>
    <t>Reinhardt-Gaertner-Wagner-2020-Oekologische-Fußabdruecke-von-Lebensmitteln-und-Gerichten-in-Deutschland-ifeu-2127</t>
  </si>
  <si>
    <t>Reinhardt-Gaertner-Wagner-2020-Oekologische-Fußabdruecke-von-Lebensmitteln-und-Gerichten-in-Deutschland-ifeu-2128</t>
  </si>
  <si>
    <t>Reinhardt-Gaertner-Wagner-2020-Oekologische-Fußabdruecke-von-Lebensmitteln-und-Gerichten-in-Deutschland-ifeu-2129</t>
  </si>
  <si>
    <t>Reinhardt-Gaertner-Wagner-2020-Oekologische-Fußabdruecke-von-Lebensmitteln-und-Gerichten-in-Deutschland-ifeu-2130</t>
  </si>
  <si>
    <t>Reinhardt-Gaertner-Wagner-2020-Oekologische-Fußabdruecke-von-Lebensmitteln-und-Gerichten-in-Deutschland-ifeu-2131</t>
  </si>
  <si>
    <t>Reinhardt-Gaertner-Wagner-2020-Oekologische-Fußabdruecke-von-Lebensmitteln-und-Gerichten-in-Deutschland-ifeu-2132</t>
  </si>
  <si>
    <t>Reinhardt-Gaertner-Wagner-2020-Oekologische-Fußabdruecke-von-Lebensmitteln-und-Gerichten-in-Deutschland-ifeu-2133</t>
  </si>
  <si>
    <t>Reinhardt-Gaertner-Wagner-2020-Oekologische-Fußabdruecke-von-Lebensmitteln-und-Gerichten-in-Deutschland-ifeu-2134</t>
  </si>
  <si>
    <t>Reinhardt-Gaertner-Wagner-2020-Oekologische-Fußabdruecke-von-Lebensmitteln-und-Gerichten-in-Deutschland-ifeu-2135</t>
  </si>
  <si>
    <t>Reinhardt-Gaertner-Wagner-2020-Oekologische-Fußabdruecke-von-Lebensmitteln-und-Gerichten-in-Deutschland-ifeu-2136</t>
  </si>
  <si>
    <t>Bratling/Veggieburger/Patty auf Sojabasis</t>
  </si>
  <si>
    <t>Bratling/Veggieburger/Patty auf Erbsenbasis</t>
  </si>
  <si>
    <t>Fisch, Wildfang, Massenware, gefroren</t>
  </si>
  <si>
    <t>Fisch, Wildfang, Spezialität, gefroren</t>
  </si>
  <si>
    <t>Fisch, Aquakultur</t>
  </si>
  <si>
    <t>Fisch, Garnelen, gefroren</t>
  </si>
  <si>
    <t>Fisch, Wildfang, frisch</t>
  </si>
  <si>
    <t>Gemüsenugget /-schnitzel</t>
  </si>
  <si>
    <t>Hähnchen, Durchschnitt</t>
  </si>
  <si>
    <t>Hähnchen, gefroren</t>
  </si>
  <si>
    <t>Hähnchen, Nuggets</t>
  </si>
  <si>
    <t>Hähnchen, Wurstaufschnitt</t>
  </si>
  <si>
    <t>Lupinenmehl</t>
  </si>
  <si>
    <t>Rindfleisch, Durchschnitt</t>
  </si>
  <si>
    <t>Rinder-Hackfleisch</t>
  </si>
  <si>
    <t>Rinder-Patty/-Bratling, tiefgekühlt</t>
  </si>
  <si>
    <t>Schweinefleisch, Durchschnitt</t>
  </si>
  <si>
    <t>Schweinefleisch, gefroren</t>
  </si>
  <si>
    <t>Seitan</t>
  </si>
  <si>
    <t>Tempeh</t>
  </si>
  <si>
    <t>Tofu</t>
  </si>
  <si>
    <t>Wildfleisch, Hirsch</t>
  </si>
  <si>
    <t>Wurst, Bratwurst, Thüringer Rostbratwurst</t>
  </si>
  <si>
    <t>Wurst-Ersatz, vegane Bratwurst</t>
  </si>
  <si>
    <t>Wurstaufschnitt vom Rind, Aufschnitt</t>
  </si>
  <si>
    <t>Rindfleisch (Bio)</t>
  </si>
  <si>
    <t>Rinder-Hackfleisch (Bio)</t>
  </si>
  <si>
    <t>Schweinefleisch (Bio)</t>
  </si>
  <si>
    <t>Sojagranulat, Textured Vegetable Protein (TVP)</t>
  </si>
  <si>
    <t>Reinhardt-Gaertner-Wagner-2020-Oekologische-Fußabdruecke-von-Lebensmitteln-und-Gerichten-in-Deutschland-ifeu-2137</t>
  </si>
  <si>
    <t>Reinhardt-Gaertner-Wagner-2020-Oekologische-Fußabdruecke-von-Lebensmitteln-und-Gerichten-in-Deutschland-ifeu-2138</t>
  </si>
  <si>
    <t>Reinhardt-Gaertner-Wagner-2020-Oekologische-Fußabdruecke-von-Lebensmitteln-und-Gerichten-in-Deutschland-ifeu-2139</t>
  </si>
  <si>
    <t>Reinhardt-Gaertner-Wagner-2020-Oekologische-Fußabdruecke-von-Lebensmitteln-und-Gerichten-in-Deutschland-ifeu-2140</t>
  </si>
  <si>
    <t>Reinhardt-Gaertner-Wagner-2020-Oekologische-Fußabdruecke-von-Lebensmitteln-und-Gerichten-in-Deutschland-ifeu-2141</t>
  </si>
  <si>
    <t>Reinhardt-Gaertner-Wagner-2020-Oekologische-Fußabdruecke-von-Lebensmitteln-und-Gerichten-in-Deutschland-ifeu-2142</t>
  </si>
  <si>
    <t>Reinhardt-Gaertner-Wagner-2020-Oekologische-Fußabdruecke-von-Lebensmitteln-und-Gerichten-in-Deutschland-ifeu-2143</t>
  </si>
  <si>
    <t>Reinhardt-Gaertner-Wagner-2020-Oekologische-Fußabdruecke-von-Lebensmitteln-und-Gerichten-in-Deutschland-ifeu-2144</t>
  </si>
  <si>
    <t>Reinhardt-Gaertner-Wagner-2020-Oekologische-Fußabdruecke-von-Lebensmitteln-und-Gerichten-in-Deutschland-ifeu-2145</t>
  </si>
  <si>
    <t>Reinhardt-Gaertner-Wagner-2020-Oekologische-Fußabdruecke-von-Lebensmitteln-und-Gerichten-in-Deutschland-ifeu-2146</t>
  </si>
  <si>
    <t>Reinhardt-Gaertner-Wagner-2020-Oekologische-Fußabdruecke-von-Lebensmitteln-und-Gerichten-in-Deutschland-ifeu-2147</t>
  </si>
  <si>
    <t>Reinhardt-Gaertner-Wagner-2020-Oekologische-Fußabdruecke-von-Lebensmitteln-und-Gerichten-in-Deutschland-ifeu-2148</t>
  </si>
  <si>
    <t>Reinhardt-Gaertner-Wagner-2020-Oekologische-Fußabdruecke-von-Lebensmitteln-und-Gerichten-in-Deutschland-ifeu-2149</t>
  </si>
  <si>
    <t>Reinhardt-Gaertner-Wagner-2020-Oekologische-Fußabdruecke-von-Lebensmitteln-und-Gerichten-in-Deutschland-ifeu-2150</t>
  </si>
  <si>
    <t>Reinhardt-Gaertner-Wagner-2020-Oekologische-Fußabdruecke-von-Lebensmitteln-und-Gerichten-in-Deutschland-ifeu-2151</t>
  </si>
  <si>
    <t>Reinhardt-Gaertner-Wagner-2020-Oekologische-Fußabdruecke-von-Lebensmitteln-und-Gerichten-in-Deutschland-ifeu-2152</t>
  </si>
  <si>
    <t>Reinhardt-Gaertner-Wagner-2020-Oekologische-Fußabdruecke-von-Lebensmitteln-und-Gerichten-in-Deutschland-ifeu-2153</t>
  </si>
  <si>
    <t>Reinhardt-Gaertner-Wagner-2020-Oekologische-Fußabdruecke-von-Lebensmitteln-und-Gerichten-in-Deutschland-ifeu-2154</t>
  </si>
  <si>
    <t>Reinhardt-Gaertner-Wagner-2020-Oekologische-Fußabdruecke-von-Lebensmitteln-und-Gerichten-in-Deutschland-ifeu-2155</t>
  </si>
  <si>
    <t>Reinhardt-Gaertner-Wagner-2020-Oekologische-Fußabdruecke-von-Lebensmitteln-und-Gerichten-in-Deutschland-ifeu-2156</t>
  </si>
  <si>
    <t>Reinhardt-Gaertner-Wagner-2020-Oekologische-Fußabdruecke-von-Lebensmitteln-und-Gerichten-in-Deutschland-ifeu-2157</t>
  </si>
  <si>
    <t>Reinhardt-Gaertner-Wagner-2020-Oekologische-Fußabdruecke-von-Lebensmitteln-und-Gerichten-in-Deutschland-ifeu-2158</t>
  </si>
  <si>
    <t>Reinhardt-Gaertner-Wagner-2020-Oekologische-Fußabdruecke-von-Lebensmitteln-und-Gerichten-in-Deutschland-ifeu-2159</t>
  </si>
  <si>
    <t>Reinhardt-Gaertner-Wagner-2020-Oekologische-Fußabdruecke-von-Lebensmitteln-und-Gerichten-in-Deutschland-ifeu-2160</t>
  </si>
  <si>
    <t>Reinhardt-Gaertner-Wagner-2020-Oekologische-Fußabdruecke-von-Lebensmitteln-und-Gerichten-in-Deutschland-ifeu-2161</t>
  </si>
  <si>
    <t>Reinhardt-Gaertner-Wagner-2020-Oekologische-Fußabdruecke-von-Lebensmitteln-und-Gerichten-in-Deutschland-ifeu-2162</t>
  </si>
  <si>
    <t>Reinhardt-Gaertner-Wagner-2020-Oekologische-Fußabdruecke-von-Lebensmitteln-und-Gerichten-in-Deutschland-ifeu-2163</t>
  </si>
  <si>
    <t>Reinhardt-Gaertner-Wagner-2020-Oekologische-Fußabdruecke-von-Lebensmitteln-und-Gerichten-in-Deutschland-ifeu-2164</t>
  </si>
  <si>
    <t>Reinhardt-Gaertner-Wagner-2020-Oekologische-Fußabdruecke-von-Lebensmitteln-und-Gerichten-in-Deutschland-ifeu-2165</t>
  </si>
  <si>
    <t>Reinhardt-Gaertner-Wagner-2020-Oekologische-Fußabdruecke-von-Lebensmitteln-und-Gerichten-in-Deutschland-ifeu-2166</t>
  </si>
  <si>
    <t>Reinhardt-Gaertner-Wagner-2020-Oekologische-Fußabdruecke-von-Lebensmitteln-und-Gerichten-in-Deutschland-ifeu-2167</t>
  </si>
  <si>
    <t>Reinhardt-Gaertner-Wagner-2020-Oekologische-Fußabdruecke-von-Lebensmitteln-und-Gerichten-in-Deutschland-ifeu-2168</t>
  </si>
  <si>
    <t>Reinhardt-Gaertner-Wagner-2020-Oekologische-Fußabdruecke-von-Lebensmitteln-und-Gerichten-in-Deutschland-ifeu-2169</t>
  </si>
  <si>
    <t>Reinhardt-Gaertner-Wagner-2020-Oekologische-Fußabdruecke-von-Lebensmitteln-und-Gerichten-in-Deutschland-ifeu-2170</t>
  </si>
  <si>
    <t>Reinhardt-Gaertner-Wagner-2020-Oekologische-Fußabdruecke-von-Lebensmitteln-und-Gerichten-in-Deutschland-ifeu-2171</t>
  </si>
  <si>
    <t>Reinhardt-Gaertner-Wagner-2020-Oekologische-Fußabdruecke-von-Lebensmitteln-und-Gerichten-in-Deutschland-ifeu-2172</t>
  </si>
  <si>
    <t>Reinhardt-Gaertner-Wagner-2020-Oekologische-Fußabdruecke-von-Lebensmitteln-und-Gerichten-in-Deutschland-ifeu-2173</t>
  </si>
  <si>
    <t>Reinhardt-Gaertner-Wagner-2020-Oekologische-Fußabdruecke-von-Lebensmitteln-und-Gerichten-in-Deutschland-ifeu-2174</t>
  </si>
  <si>
    <t>Reinhardt-Gaertner-Wagner-2020-Oekologische-Fußabdruecke-von-Lebensmitteln-und-Gerichten-in-Deutschland-ifeu-2175</t>
  </si>
  <si>
    <t>Reinhardt-Gaertner-Wagner-2020-Oekologische-Fußabdruecke-von-Lebensmitteln-und-Gerichten-in-Deutschland-ifeu-2176</t>
  </si>
  <si>
    <t>Reinhardt-Gaertner-Wagner-2020-Oekologische-Fußabdruecke-von-Lebensmitteln-und-Gerichten-in-Deutschland-ifeu-2177</t>
  </si>
  <si>
    <t>Reinhardt-Gaertner-Wagner-2020-Oekologische-Fußabdruecke-von-Lebensmitteln-und-Gerichten-in-Deutschland-ifeu-2178</t>
  </si>
  <si>
    <t>Reinhardt-Gaertner-Wagner-2020-Oekologische-Fußabdruecke-von-Lebensmitteln-und-Gerichten-in-Deutschland-ifeu-2179</t>
  </si>
  <si>
    <t>Reinhardt-Gaertner-Wagner-2020-Oekologische-Fußabdruecke-von-Lebensmitteln-und-Gerichten-in-Deutschland-ifeu-2180</t>
  </si>
  <si>
    <t>Reinhardt-Gaertner-Wagner-2020-Oekologische-Fußabdruecke-von-Lebensmitteln-und-Gerichten-in-Deutschland-ifeu-2181</t>
  </si>
  <si>
    <t>Reinhardt-Gaertner-Wagner-2020-Oekologische-Fußabdruecke-von-Lebensmitteln-und-Gerichten-in-Deutschland-ifeu-2182</t>
  </si>
  <si>
    <t>Reinhardt-Gaertner-Wagner-2020-Oekologische-Fußabdruecke-von-Lebensmitteln-und-Gerichten-in-Deutschland-ifeu-2183</t>
  </si>
  <si>
    <t>Reinhardt-Gaertner-Wagner-2020-Oekologische-Fußabdruecke-von-Lebensmitteln-und-Gerichten-in-Deutschland-ifeu-2184</t>
  </si>
  <si>
    <t>Reinhardt-Gaertner-Wagner-2020-Oekologische-Fußabdruecke-von-Lebensmitteln-und-Gerichten-in-Deutschland-ifeu-2185</t>
  </si>
  <si>
    <t>Reinhardt-Gaertner-Wagner-2020-Oekologische-Fußabdruecke-von-Lebensmitteln-und-Gerichten-in-Deutschland-ifeu-2186</t>
  </si>
  <si>
    <t>Reinhardt-Gaertner-Wagner-2020-Oekologische-Fußabdruecke-von-Lebensmitteln-und-Gerichten-in-Deutschland-ifeu-2187</t>
  </si>
  <si>
    <t>Reinhardt-Gaertner-Wagner-2020-Oekologische-Fußabdruecke-von-Lebensmitteln-und-Gerichten-in-Deutschland-ifeu-2188</t>
  </si>
  <si>
    <t>Reinhardt-Gaertner-Wagner-2020-Oekologische-Fußabdruecke-von-Lebensmitteln-und-Gerichten-in-Deutschland-ifeu-2189</t>
  </si>
  <si>
    <t>Reinhardt-Gaertner-Wagner-2020-Oekologische-Fußabdruecke-von-Lebensmitteln-und-Gerichten-in-Deutschland-ifeu-2190</t>
  </si>
  <si>
    <t>Reinhardt-Gaertner-Wagner-2020-Oekologische-Fußabdruecke-von-Lebensmitteln-und-Gerichten-in-Deutschland-ifeu-2191</t>
  </si>
  <si>
    <t>Reinhardt-Gaertner-Wagner-2020-Oekologische-Fußabdruecke-von-Lebensmitteln-und-Gerichten-in-Deutschland-ifeu-2192</t>
  </si>
  <si>
    <t>Reinhardt-Gaertner-Wagner-2020-Oekologische-Fußabdruecke-von-Lebensmitteln-und-Gerichten-in-Deutschland-ifeu-2193</t>
  </si>
  <si>
    <t>Reinhardt-Gaertner-Wagner-2020-Oekologische-Fußabdruecke-von-Lebensmitteln-und-Gerichten-in-Deutschland-ifeu-2194</t>
  </si>
  <si>
    <t>Reinhardt-Gaertner-Wagner-2020-Oekologische-Fußabdruecke-von-Lebensmitteln-und-Gerichten-in-Deutschland-ifeu-2195</t>
  </si>
  <si>
    <t>Reinhardt-Gaertner-Wagner-2020-Oekologische-Fußabdruecke-von-Lebensmitteln-und-Gerichten-in-Deutschland-ifeu-2196</t>
  </si>
  <si>
    <t>Reinhardt-Gaertner-Wagner-2020-Oekologische-Fußabdruecke-von-Lebensmitteln-und-Gerichten-in-Deutschland-ifeu-2197</t>
  </si>
  <si>
    <t>Reinhardt-Gaertner-Wagner-2020-Oekologische-Fußabdruecke-von-Lebensmitteln-und-Gerichten-in-Deutschland-ifeu-2198</t>
  </si>
  <si>
    <t>Reinhardt-Gaertner-Wagner-2020-Oekologische-Fußabdruecke-von-Lebensmitteln-und-Gerichten-in-Deutschland-ifeu-2199</t>
  </si>
  <si>
    <t>Brot, Mischbrot</t>
  </si>
  <si>
    <t>Brot (Bio), Mischbrot</t>
  </si>
  <si>
    <t>Brötchen, Weißbrot</t>
  </si>
  <si>
    <t>Bulgur</t>
  </si>
  <si>
    <t>Dinkel, Reisersatz</t>
  </si>
  <si>
    <t>Erdnüsse, in Schale</t>
  </si>
  <si>
    <t>Erdnussbutter</t>
  </si>
  <si>
    <t>Feinbackwaren</t>
  </si>
  <si>
    <t>Gnocchi</t>
  </si>
  <si>
    <t>Haferflocken</t>
  </si>
  <si>
    <t>Honig, Glas</t>
  </si>
  <si>
    <t>Kokosöl</t>
  </si>
  <si>
    <t>Margarine, halbfett</t>
  </si>
  <si>
    <t>Margarine, vollfett</t>
  </si>
  <si>
    <t>Margarine (Bio), vollfett</t>
  </si>
  <si>
    <t>Nudeln</t>
  </si>
  <si>
    <t>Nudeln (Bio</t>
  </si>
  <si>
    <t>Olivenöl, Glaseinwegflasche</t>
  </si>
  <si>
    <t>Palmfett</t>
  </si>
  <si>
    <t>Pommes, tiefgekühlt</t>
  </si>
  <si>
    <t>Rapsöl, Glaseinwegflasche</t>
  </si>
  <si>
    <t>Reis</t>
  </si>
  <si>
    <t>Sonnenblumenkerne</t>
  </si>
  <si>
    <t>Sonnenblumenöl, Glaseinwegflasche</t>
  </si>
  <si>
    <t>Walnüsse, in Schale</t>
  </si>
  <si>
    <t>Zucker, Rübenzucker</t>
  </si>
  <si>
    <t>Zucker (Bio), Rübenzucker</t>
  </si>
  <si>
    <t>Zucker, Rohrzucker</t>
  </si>
  <si>
    <t>Zucker (Bio), Rohrzucker</t>
  </si>
  <si>
    <t>Schokolade, Vollmilchschokolade, Tafel, 35 % Kakaogehalt</t>
  </si>
  <si>
    <t>Bier, 0,5 L-Glasmehrwegflasche</t>
  </si>
  <si>
    <t>Bier, 0,5 L-Weißblechdose</t>
  </si>
  <si>
    <t>Kaffee, Pulver</t>
  </si>
  <si>
    <t>Kakao, Pulver</t>
  </si>
  <si>
    <t>Limonade, Orangenlimonade, 0,75 L-Einwegplastikflasche</t>
  </si>
  <si>
    <t>Mineralwasser, 0,7 L-Glasmehrwegflasche</t>
  </si>
  <si>
    <t>Saft, Orangensaft, 1,0 L-Verbundkarton</t>
  </si>
  <si>
    <t>Saft, Apfelsaft, 1,0 L-Glasmehrwegflasche</t>
  </si>
  <si>
    <t>Saft, Apfelsaft, 1,0 L-Verbundkarton</t>
  </si>
  <si>
    <t>Wasser, Leitungswasser</t>
  </si>
  <si>
    <t>Wein, 0,75 L-Glaseinwegflasche</t>
  </si>
  <si>
    <t>Mischkost</t>
  </si>
  <si>
    <t>Vegetarisch</t>
  </si>
  <si>
    <t>Vegan</t>
  </si>
  <si>
    <t>Portion</t>
  </si>
  <si>
    <t>Obst_und_Gemüse</t>
  </si>
  <si>
    <t>Milchprodukte_Eier_und_Milchersatzprodukte</t>
  </si>
  <si>
    <t>Fleisch_und_alternative_Proteinlieferanten</t>
  </si>
  <si>
    <t>Stärke_öl_oder_zuckerhaltige_Produkte</t>
  </si>
  <si>
    <t>Kategorie_Mensa</t>
  </si>
  <si>
    <t>Energie
-
Strom</t>
  </si>
  <si>
    <t>Energie
-
Wärme</t>
  </si>
  <si>
    <t>Energie_Strom</t>
  </si>
  <si>
    <t>Energie_Wärme</t>
  </si>
  <si>
    <t>Einheit</t>
  </si>
  <si>
    <t>Datenqualität</t>
  </si>
  <si>
    <t>Erfasste Daten</t>
  </si>
  <si>
    <t>Sortieren nach:</t>
  </si>
  <si>
    <t>Sortieren_Strom</t>
  </si>
  <si>
    <t>Energieverbrauch</t>
  </si>
  <si>
    <t>Bitte Wählen</t>
  </si>
  <si>
    <t>Sortieren_Wärme</t>
  </si>
  <si>
    <t>Sortieren_Rest</t>
  </si>
  <si>
    <t>Ergebnis Abfall</t>
  </si>
  <si>
    <t>Ergebnis Dienstreisen</t>
  </si>
  <si>
    <t>Ergebnis Student Outgoing</t>
  </si>
  <si>
    <t>Ergebnis Student Exkursionen</t>
  </si>
  <si>
    <t>Ergebnis An- und Abreise von Gästen</t>
  </si>
  <si>
    <t>Ergebnis Pendeln von Mitarbeitenden und Studierenden</t>
  </si>
  <si>
    <t>An- und
Abreise
von
Gästen</t>
  </si>
  <si>
    <t>Student
Outgoing</t>
  </si>
  <si>
    <t>Obst und Gemüse</t>
  </si>
  <si>
    <t>Milchprodukte, Eier und Milchersatzprodukte</t>
  </si>
  <si>
    <t>Fleisch und alternative Proteinlieferanten</t>
  </si>
  <si>
    <t>Stärke-, öl- oder zuckerhaltige Produkte</t>
  </si>
  <si>
    <t>Verbrauch Benzin</t>
  </si>
  <si>
    <t>Verbrauch Diesel</t>
  </si>
  <si>
    <t>Verbrauch Strom</t>
  </si>
  <si>
    <t>Bilanzjahr</t>
  </si>
  <si>
    <t>Verflechtungsmaß für verbundene Einheiten</t>
  </si>
  <si>
    <t>Führt die Einheit Lehrveranstaltungen für die Hochschule durch?</t>
  </si>
  <si>
    <t>Führt die Einheit F&amp;E Projekte durch, die dem Ansehen der Hochschule dienen?</t>
  </si>
  <si>
    <t>Werden Studierende in die Aktivitäten der Einheit eingebunden?</t>
  </si>
  <si>
    <t>Ist Personal der Einheit ist an der Hochschule angestellt?</t>
  </si>
  <si>
    <t>Finanziert sich die Einheit über Mittel der Hochschule?</t>
  </si>
  <si>
    <t>Nutzt die Einheit die Infrastruktur der Hochschule?</t>
  </si>
  <si>
    <t>Emissionsreduktion durch Stromtarifwahl</t>
  </si>
  <si>
    <t>marktbasiert (market based)</t>
  </si>
  <si>
    <t>standortbasiert (location based)</t>
  </si>
  <si>
    <t>Kategorien</t>
  </si>
  <si>
    <t>Menge</t>
  </si>
  <si>
    <t>Verflechtungswert</t>
  </si>
  <si>
    <t>Geringe Unsicherheit</t>
  </si>
  <si>
    <t>Sicherheitswert</t>
  </si>
  <si>
    <t>Die Einstufung der Sicherheit eines Datensatzes erfolgt gemäß der Verlässlichkeit, der Vollständigkeit und dem zeitlichen Bezug. 
Durch die Einstufung ergibt sich ein Sicherheitsfaktor von 0-6.  
Datensätze mit einem Sicherheitsfaktor über 3 können für die Bilanzierung verwendet werden.</t>
  </si>
  <si>
    <t>Benutzungshinweise</t>
  </si>
  <si>
    <t>Dateneingabe und Nutzung</t>
  </si>
  <si>
    <t>Sie können die Daten in beliebiger Reihenfolge eingeben. 
Einige Tabellenblätter sind mit Hinweisen versehen, die Ihnen die Nutzung erleichtern.</t>
  </si>
  <si>
    <t>Farbkodierung</t>
  </si>
  <si>
    <t>Kopfzeile</t>
  </si>
  <si>
    <t>In der Kopfzeile finden Sie den Titel des aktuellen Tabellenblattes so wie Links zu Anleitungen, Informationen oder Funktionen des jeweiligen Tabellenblattes.</t>
  </si>
  <si>
    <t>Ansicht</t>
  </si>
  <si>
    <t>Kompatibilität</t>
  </si>
  <si>
    <t>Kontakt und Anregungen</t>
  </si>
  <si>
    <t xml:space="preserve">Sollte nicht der gesamte Text innerhalb eines Textfeldes angezeigt werden, können Sie mit dem Zoomfaktor rechts unten die Anzeige verändern. </t>
  </si>
  <si>
    <t>Kommentare und Hinweise für die Folgebilanz</t>
  </si>
  <si>
    <t xml:space="preserve">Kommentare
- 
- 
- 
- 
- 
Hinweise für Folgebilanz:
- 
- 
- 
- 
- </t>
  </si>
  <si>
    <t>Hinweise für die Folgebilanz</t>
  </si>
  <si>
    <t>Hochschulangehörige</t>
  </si>
  <si>
    <r>
      <t>Nutzungsfläche in m</t>
    </r>
    <r>
      <rPr>
        <vertAlign val="superscript"/>
        <sz val="11"/>
        <color theme="1"/>
        <rFont val="Calibri"/>
        <family val="2"/>
        <scheme val="minor"/>
      </rPr>
      <t>2</t>
    </r>
  </si>
  <si>
    <t>Ersteller</t>
  </si>
  <si>
    <t>Gebäude
(Bezeichnung)</t>
  </si>
  <si>
    <t>Kapitalgüter</t>
  </si>
  <si>
    <t>Abfall und Wasser</t>
  </si>
  <si>
    <t>Abfall_und_Wasser</t>
  </si>
  <si>
    <t>Abwasser</t>
  </si>
  <si>
    <t>Nicht kategorisierte Produkte</t>
  </si>
  <si>
    <t>Nicht_kategorisierte_Produkte</t>
  </si>
  <si>
    <t>Ergebnis Mensa</t>
  </si>
  <si>
    <r>
      <t>Emissionsfaktoren [in t CO</t>
    </r>
    <r>
      <rPr>
        <b/>
        <vertAlign val="subscript"/>
        <sz val="14"/>
        <color rgb="FF7AB800"/>
        <rFont val="Calibri"/>
        <family val="2"/>
        <scheme val="minor"/>
      </rPr>
      <t>2</t>
    </r>
    <r>
      <rPr>
        <b/>
        <sz val="14"/>
        <color rgb="FF7AB800"/>
        <rFont val="Calibri"/>
        <family val="2"/>
        <scheme val="minor"/>
      </rPr>
      <t>e/Einheit]</t>
    </r>
  </si>
  <si>
    <t>Salatgurke (Bio)</t>
  </si>
  <si>
    <t>Salatgurke</t>
  </si>
  <si>
    <t>Spinat, gefroren</t>
  </si>
  <si>
    <t>Tomaten (Bio)</t>
  </si>
  <si>
    <t>Spalte1</t>
  </si>
  <si>
    <t>Teilbilanz Bezogene Waren und Dienstleistungen</t>
  </si>
  <si>
    <t>Teilbilanz Kapitalgüter</t>
  </si>
  <si>
    <t>Teilbilanz - Strom</t>
  </si>
  <si>
    <t>Fernbus</t>
  </si>
  <si>
    <t>Bahn Nahverkehr</t>
  </si>
  <si>
    <t>Bahn Fernverkehr</t>
  </si>
  <si>
    <t>Bahn Unbekannt</t>
  </si>
  <si>
    <r>
      <t>Gesamtemissionen (in t CO</t>
    </r>
    <r>
      <rPr>
        <vertAlign val="subscript"/>
        <sz val="11"/>
        <color theme="1"/>
        <rFont val="Calibri"/>
        <family val="2"/>
        <scheme val="minor"/>
      </rPr>
      <t>2</t>
    </r>
    <r>
      <rPr>
        <sz val="11"/>
        <color theme="1"/>
        <rFont val="Calibri"/>
        <family val="2"/>
        <scheme val="minor"/>
      </rPr>
      <t>e)</t>
    </r>
  </si>
  <si>
    <r>
      <t>Bilanz Zusatzmodul Mensa (in t CO</t>
    </r>
    <r>
      <rPr>
        <b/>
        <vertAlign val="subscript"/>
        <sz val="14"/>
        <color rgb="FF7AB800"/>
        <rFont val="Calibri"/>
        <family val="2"/>
        <scheme val="minor"/>
      </rPr>
      <t>2</t>
    </r>
    <r>
      <rPr>
        <b/>
        <sz val="14"/>
        <color rgb="FF7AB800"/>
        <rFont val="Calibri"/>
        <family val="2"/>
        <scheme val="minor"/>
      </rPr>
      <t>e)</t>
    </r>
  </si>
  <si>
    <r>
      <t>Berechnung [in t CO</t>
    </r>
    <r>
      <rPr>
        <b/>
        <vertAlign val="subscript"/>
        <sz val="14"/>
        <color rgb="FF7AB800"/>
        <rFont val="Calibri"/>
        <family val="2"/>
        <scheme val="minor"/>
      </rPr>
      <t>2</t>
    </r>
    <r>
      <rPr>
        <b/>
        <sz val="14"/>
        <color rgb="FF7AB800"/>
        <rFont val="Calibri"/>
        <family val="2"/>
        <scheme val="minor"/>
      </rPr>
      <t>e]</t>
    </r>
  </si>
  <si>
    <t>Ergebnis Energie - Wärme</t>
  </si>
  <si>
    <t>Berechnung</t>
  </si>
  <si>
    <t>Treibhausgasbilanz der gesamten Hochschule</t>
  </si>
  <si>
    <t>Dual Reporting des bezogenen Stroms</t>
  </si>
  <si>
    <t>Insgesamt</t>
  </si>
  <si>
    <r>
      <rPr>
        <b/>
        <sz val="11"/>
        <color theme="1"/>
        <rFont val="Calibri"/>
        <family val="2"/>
        <scheme val="minor"/>
      </rPr>
      <t>Liebe Nutzer: innen,</t>
    </r>
    <r>
      <rPr>
        <sz val="11"/>
        <color theme="1"/>
        <rFont val="Calibri"/>
        <family val="2"/>
        <scheme val="minor"/>
      </rPr>
      <t xml:space="preserve">
dieses Kalkulationstool soll Sie dabei unterstützen, die Treibhausgas-Emissionen Ihrer Hochschule zu bilanzieren. 
Es basiert auf der "BayCalc-Richtlinie zur Bilanzierung der Treibhausgasemissionen der Hochschulen in Bayern", des Netzwerk Hochschule und Nachhaltigkeit Bayern. 
Informationen zur THG-Bilanzierung und den dabei zu beachtenden Regelungen entnehmen Sie der BayCalc-Richtlinie. 
Bei Fragen zur BayCalc Richtline und -Tool wenden Sie sich an das "Netzwerk Hochschule und Nachhaltigkeit Bayern".</t>
    </r>
  </si>
  <si>
    <r>
      <t>Emissionen in t CO</t>
    </r>
    <r>
      <rPr>
        <vertAlign val="subscript"/>
        <sz val="11"/>
        <color theme="1"/>
        <rFont val="Calibri"/>
        <family val="2"/>
        <scheme val="minor"/>
      </rPr>
      <t>2</t>
    </r>
    <r>
      <rPr>
        <sz val="11"/>
        <color theme="1"/>
        <rFont val="Calibri"/>
        <family val="2"/>
        <scheme val="minor"/>
      </rPr>
      <t>e</t>
    </r>
  </si>
  <si>
    <t>Gliederung nach Emissionsquellen</t>
  </si>
  <si>
    <t>Gliederung nach Gebäuden</t>
  </si>
  <si>
    <t>Gliederung nach Scopes</t>
  </si>
  <si>
    <t>Anteil an Summe aller Scopes:</t>
  </si>
  <si>
    <t>Anteil</t>
  </si>
  <si>
    <t>Anteil an gesamter Hochschule:</t>
  </si>
  <si>
    <t>Dienstreisen
(Personen-kilometer)</t>
  </si>
  <si>
    <t>Berechnung Emissionsfaktor
für eigenen Stromtarife</t>
  </si>
  <si>
    <t>Dateneingabe zu den Emissionsquellen</t>
  </si>
  <si>
    <t>kg</t>
  </si>
  <si>
    <t>Berechnung von Emissionsfaktoren für eigenen Strommix</t>
  </si>
  <si>
    <r>
      <t>In diese Tabelle sind die  Daten zu den Emissionsquellen einzugeben. 
Spalten mit</t>
    </r>
    <r>
      <rPr>
        <b/>
        <sz val="11"/>
        <color theme="9"/>
        <rFont val="Calibri"/>
        <family val="2"/>
        <scheme val="minor"/>
      </rPr>
      <t xml:space="preserve"> grüner Überschrift</t>
    </r>
    <r>
      <rPr>
        <sz val="11"/>
        <color theme="1"/>
        <rFont val="Calibri"/>
        <family val="2"/>
        <scheme val="minor"/>
      </rPr>
      <t xml:space="preserve"> müssen ausgefüllt werden.
Spalten mit </t>
    </r>
    <r>
      <rPr>
        <b/>
        <sz val="11"/>
        <color theme="2" tint="-0.249977111117893"/>
        <rFont val="Calibri"/>
        <family val="2"/>
        <scheme val="minor"/>
      </rPr>
      <t xml:space="preserve">grauer Überschrift </t>
    </r>
    <r>
      <rPr>
        <sz val="11"/>
        <color theme="1"/>
        <rFont val="Calibri"/>
        <family val="2"/>
        <scheme val="minor"/>
      </rPr>
      <t xml:space="preserve">sind nicht auszufüllen, da sie Berechnungsformeln enthalten.
</t>
    </r>
    <r>
      <rPr>
        <b/>
        <sz val="11"/>
        <color theme="1"/>
        <rFont val="Calibri"/>
        <family val="2"/>
        <scheme val="minor"/>
      </rPr>
      <t>Eingabe einzelner Emissionsquellen:</t>
    </r>
    <r>
      <rPr>
        <sz val="11"/>
        <color theme="1"/>
        <rFont val="Calibri"/>
        <family val="2"/>
        <scheme val="minor"/>
      </rPr>
      <t xml:space="preserve"> Wenn eine Kategorie ausgewählt wurde, erscheint hierfür ein Dropdown-Menü mit den Emissionsquellen.
</t>
    </r>
    <r>
      <rPr>
        <b/>
        <sz val="11"/>
        <color theme="1"/>
        <rFont val="Calibri"/>
        <family val="2"/>
        <scheme val="minor"/>
      </rPr>
      <t>Datenqualität</t>
    </r>
    <r>
      <rPr>
        <sz val="11"/>
        <color theme="1"/>
        <rFont val="Calibri"/>
        <family val="2"/>
        <scheme val="minor"/>
      </rPr>
      <t xml:space="preserve">: Je nach Datenqualität wird ein Unsicherheitsfaktor eingerechnet. Je niedriger die Datenqualität ist, desto höher ist der Unsicherheitsfaktor: hoch = 1; ausreichend = 1,1; niedrig = 1,25; sehr niedrig = 1,5
</t>
    </r>
    <r>
      <rPr>
        <b/>
        <sz val="11"/>
        <color theme="1"/>
        <rFont val="Calibri"/>
        <family val="2"/>
        <scheme val="minor"/>
      </rPr>
      <t>Aufnahme weiterer Emissionsquellen</t>
    </r>
    <r>
      <rPr>
        <sz val="11"/>
        <color theme="1"/>
        <rFont val="Calibri"/>
        <family val="2"/>
        <scheme val="minor"/>
      </rPr>
      <t xml:space="preserve">: Zur Berechnung müssen zuerst im Tabellenblatt "Emissionsfaktoren" die Emissionsquelle und der dazugehörige Emissionsfaktor eingetragen werden. Anschließend kann die Emissionsquelle genau so verwendet werden, wie die bereits vorhandenen Emissionsquellen.
</t>
    </r>
    <r>
      <rPr>
        <b/>
        <sz val="11"/>
        <color theme="1"/>
        <rFont val="Calibri"/>
        <family val="2"/>
        <scheme val="minor"/>
      </rPr>
      <t>Zusätzliche Zeilen einfügen</t>
    </r>
    <r>
      <rPr>
        <sz val="11"/>
        <color theme="1"/>
        <rFont val="Calibri"/>
        <family val="2"/>
        <scheme val="minor"/>
      </rPr>
      <t>: Rechter Mausklick im linken Bereich auf eine Zeilennummer und  "Zellen einfügen".</t>
    </r>
  </si>
  <si>
    <t>Weitere Emissions-
quellen</t>
  </si>
  <si>
    <t>Weitere_Emissionsquellen</t>
  </si>
  <si>
    <t>Test</t>
  </si>
  <si>
    <t xml:space="preserve">Bestimmte Einheiten wie An-Institute, Forschungsinstitute, Vereine, Unikliniken können mehr oder weniger eng mit einer Hochschule verbunden sein.  Wie  deren Emissionen bilanziert werden, hängt von der Art der Verbindungen ab. 
Nur Emissionen einer rechtlich selbstständigen Einheit, die nur locker mit der Hochschule verfbunden ist, können von der Bilanz der Hochschule ausgeschlossen werden. Alle anderen Einheiten gehen in die Hochschulbilanz ein.  </t>
  </si>
  <si>
    <r>
      <t xml:space="preserve">In diese Tabelle sind die  Daten zu den Emissionsquellen einzugeben. 
Spalten mit </t>
    </r>
    <r>
      <rPr>
        <b/>
        <sz val="11"/>
        <color theme="9"/>
        <rFont val="Calibri"/>
        <family val="2"/>
        <scheme val="minor"/>
      </rPr>
      <t>grüner Überschrift</t>
    </r>
    <r>
      <rPr>
        <sz val="11"/>
        <color theme="9"/>
        <rFont val="Calibri"/>
        <family val="2"/>
        <scheme val="minor"/>
      </rPr>
      <t xml:space="preserve"> </t>
    </r>
    <r>
      <rPr>
        <sz val="11"/>
        <color theme="1"/>
        <rFont val="Calibri"/>
        <family val="2"/>
        <scheme val="minor"/>
      </rPr>
      <t xml:space="preserve">müssen ausgefüllt werden.
Spalten mit </t>
    </r>
    <r>
      <rPr>
        <b/>
        <sz val="11"/>
        <color theme="2" tint="-0.749992370372631"/>
        <rFont val="Calibri"/>
        <family val="2"/>
        <scheme val="minor"/>
      </rPr>
      <t>grauer Überschrift</t>
    </r>
    <r>
      <rPr>
        <sz val="11"/>
        <color theme="1"/>
        <rFont val="Calibri"/>
        <family val="2"/>
        <scheme val="minor"/>
      </rPr>
      <t xml:space="preserve"> sind nicht auszufüllen, da sie Berechnungsformeln enthalten.
</t>
    </r>
    <r>
      <rPr>
        <b/>
        <sz val="11"/>
        <color theme="1"/>
        <rFont val="Calibri"/>
        <family val="2"/>
        <scheme val="minor"/>
      </rPr>
      <t>Eingabe einzelner Emissionsquelle</t>
    </r>
    <r>
      <rPr>
        <sz val="11"/>
        <color theme="1"/>
        <rFont val="Calibri"/>
        <family val="2"/>
        <scheme val="minor"/>
      </rPr>
      <t xml:space="preserve">n: Wenn eine Kategorie ausgewählt wurde, erscheint hierfür ein </t>
    </r>
    <r>
      <rPr>
        <b/>
        <sz val="11"/>
        <color theme="1"/>
        <rFont val="Calibri"/>
        <family val="2"/>
        <scheme val="minor"/>
      </rPr>
      <t>Dropdown-Menü mit den Emissionsquellen</t>
    </r>
    <r>
      <rPr>
        <sz val="11"/>
        <color theme="1"/>
        <rFont val="Calibri"/>
        <family val="2"/>
        <scheme val="minor"/>
      </rPr>
      <t xml:space="preserve">.
</t>
    </r>
    <r>
      <rPr>
        <b/>
        <sz val="11"/>
        <color theme="1"/>
        <rFont val="Calibri"/>
        <family val="2"/>
        <scheme val="minor"/>
      </rPr>
      <t>Datenqualität:</t>
    </r>
    <r>
      <rPr>
        <sz val="11"/>
        <color theme="1"/>
        <rFont val="Calibri"/>
        <family val="2"/>
        <scheme val="minor"/>
      </rPr>
      <t xml:space="preserve"> Je nach Datenqualität wird ein Unsicherheitsfaktor eingerechnet. Je niedriger die Datenqualität ist, desto höher ist der Unsicherheitsfaktor: hoch = 1; ausreichend = 1,1; niedrig = 1,25; sehr niedrig = 1,5
</t>
    </r>
    <r>
      <rPr>
        <b/>
        <sz val="11"/>
        <color theme="1"/>
        <rFont val="Calibri"/>
        <family val="2"/>
        <scheme val="minor"/>
      </rPr>
      <t xml:space="preserve">
Aufnahme weiterer Emissionsquellen:</t>
    </r>
    <r>
      <rPr>
        <sz val="11"/>
        <color theme="1"/>
        <rFont val="Calibri"/>
        <family val="2"/>
        <scheme val="minor"/>
      </rPr>
      <t xml:space="preserve"> Zur Berechnung müssen zuerst im Tabellenblatt "Emissionsfaktoren" die Emissionsquelle und der dazugehörige Emissionsfaktor eingetragen werden. Anschließend kann die Emissionsquelle genau so verwendet werden, wie die bereits vorhandenen Emissionsquellen.
</t>
    </r>
    <r>
      <rPr>
        <b/>
        <sz val="11"/>
        <color theme="1"/>
        <rFont val="Calibri"/>
        <family val="2"/>
        <scheme val="minor"/>
      </rPr>
      <t>Zusätzliche Zeilen einfügen</t>
    </r>
    <r>
      <rPr>
        <sz val="11"/>
        <color theme="1"/>
        <rFont val="Calibri"/>
        <family val="2"/>
        <scheme val="minor"/>
      </rPr>
      <t xml:space="preserve">: Rechter Mausklick im linken Bereich auf eine Zeilennummer und  "Zellen einfügen".
</t>
    </r>
    <r>
      <rPr>
        <b/>
        <sz val="11"/>
        <color theme="1"/>
        <rFont val="Calibri"/>
        <family val="2"/>
        <scheme val="minor"/>
      </rPr>
      <t xml:space="preserve">Verwendung eigener Emissionsfaktoren beim Strom: </t>
    </r>
    <r>
      <rPr>
        <sz val="11"/>
        <color theme="1"/>
        <rFont val="Calibri"/>
        <family val="2"/>
        <scheme val="minor"/>
      </rPr>
      <t>Hierzu ist die prozentuale Zusammensetzung der Energieträger anzugeben werden. Die selbst definierten Stromtarife befinden sich im Dropdown-Menü für Emissionsquellen. 
Die Bezeichnung des jeweiligen Stromtarifs kann angepasst werden. Dazu muss bei der Angabe der prozentualen Aufteilung der Energieträger in der Zelle mit dem Inhalt "Strom (Stromtarif 1)", die gewünschte Bezeichnung eingetragen wird.</t>
    </r>
  </si>
  <si>
    <t>Weitere Emmissions-quellen</t>
  </si>
  <si>
    <t>Eigene Emissionen</t>
  </si>
  <si>
    <t>Test12</t>
  </si>
  <si>
    <t>Weitere_Emissionsquellen_Mensa</t>
  </si>
  <si>
    <t>Vollständigkeit</t>
  </si>
  <si>
    <t>Verlässlichkeit</t>
  </si>
  <si>
    <t>Erechneter Emissionsfaktor</t>
  </si>
  <si>
    <t xml:space="preserve">UBA: Mail von Sebastian Hussels am 21.10.2022 </t>
  </si>
  <si>
    <t>Dieses Tabellenblatt enthält die gesamte Treibhausgasbilanz der Hochschule. 
Die Reiter in der Kopfleiste führen zu verschiedenen Gliederungen der Gesamtbilanz.
Zu einzelnen Emissionsquellen exisitieren Teilbilanzen auf eigene Tabellenblätter.
Für dieses Tabellenblatt sind Druchbereiche vordefiniert, sodass sich die THG-Bilanz einfach und übersichtlich als PDF exportieren oder ausdrucken lässt.</t>
  </si>
  <si>
    <r>
      <t>Zur Berechnung</t>
    </r>
    <r>
      <rPr>
        <b/>
        <sz val="11"/>
        <color theme="1"/>
        <rFont val="Calibri"/>
        <family val="2"/>
        <scheme val="minor"/>
      </rPr>
      <t xml:space="preserve"> der Emissionsfaktoren für den eigenen Strommmix</t>
    </r>
    <r>
      <rPr>
        <sz val="11"/>
        <color theme="1"/>
        <rFont val="Calibri"/>
        <family val="2"/>
        <scheme val="minor"/>
      </rPr>
      <t xml:space="preserve"> tragen Sie hier die </t>
    </r>
    <r>
      <rPr>
        <b/>
        <sz val="11"/>
        <color theme="1"/>
        <rFont val="Calibri"/>
        <family val="2"/>
        <scheme val="minor"/>
      </rPr>
      <t>prozentuale</t>
    </r>
    <r>
      <rPr>
        <sz val="11"/>
        <color theme="1"/>
        <rFont val="Calibri"/>
        <family val="2"/>
        <scheme val="minor"/>
      </rPr>
      <t xml:space="preserve"> </t>
    </r>
    <r>
      <rPr>
        <b/>
        <sz val="11"/>
        <color theme="1"/>
        <rFont val="Calibri"/>
        <family val="2"/>
        <scheme val="minor"/>
      </rPr>
      <t xml:space="preserve">Aufteilung der Energieträger </t>
    </r>
    <r>
      <rPr>
        <sz val="11"/>
        <color theme="1"/>
        <rFont val="Calibri"/>
        <family val="2"/>
        <scheme val="minor"/>
      </rPr>
      <t>gemäß der Rechnung Ihres Stromhändlers ein. Falls der Stromhändler einen Emissionsfaktor vorgibt, kann dieser in den Formelfeldern der eigenen Stromtarife in dem Blatt "Emissionsfaktoren" eingegeben werden. 
(Siehe Notiz auf Blatt "Emissionsfaktoren")</t>
    </r>
  </si>
  <si>
    <t>Anteil der Biomasse:</t>
  </si>
  <si>
    <t>Berechnung Biomasseanteil</t>
  </si>
  <si>
    <t>Ergebnis weitere Emissionsquellen</t>
  </si>
  <si>
    <t>Weitere Emissions-faktoren</t>
  </si>
  <si>
    <t>Weitere Definition 02</t>
  </si>
  <si>
    <t>Weitere Definition 03</t>
  </si>
  <si>
    <t>Weitere Definition 04</t>
  </si>
  <si>
    <t>Weitere Definition 05</t>
  </si>
  <si>
    <t>Weitere Definition 06</t>
  </si>
  <si>
    <t>Weitere Definition 07</t>
  </si>
  <si>
    <t>Weitere Definition 08</t>
  </si>
  <si>
    <t>Weitere Definition 09</t>
  </si>
  <si>
    <t>Weitere Definition 10</t>
  </si>
  <si>
    <t>Weitere Definition 11</t>
  </si>
  <si>
    <t>Weitere Definition 12</t>
  </si>
  <si>
    <t>Weitere Definition 13</t>
  </si>
  <si>
    <t>Weitere Definition 14</t>
  </si>
  <si>
    <t>Weitere Definition 15</t>
  </si>
  <si>
    <t>Weitere Definition 16</t>
  </si>
  <si>
    <t>Weitere Definition 17</t>
  </si>
  <si>
    <t>Weitere Definition 18</t>
  </si>
  <si>
    <t>Weitere Definition 19</t>
  </si>
  <si>
    <t>Weitere Definition 20</t>
  </si>
  <si>
    <t>Weitere Definition 21</t>
  </si>
  <si>
    <t>Weitere Definition 22</t>
  </si>
  <si>
    <t>Weitere Definition 23</t>
  </si>
  <si>
    <t>Weitere Definition 24</t>
  </si>
  <si>
    <t>Weitere Definition 25</t>
  </si>
  <si>
    <t>Weitere Definition 26</t>
  </si>
  <si>
    <t>Weitere Definition 27</t>
  </si>
  <si>
    <t>Weitere Definition 28</t>
  </si>
  <si>
    <t>Weitere Definition 29</t>
  </si>
  <si>
    <t>Weitere Definition 30</t>
  </si>
  <si>
    <t>Weitere Definition 31</t>
  </si>
  <si>
    <t>Weitere Definition 32</t>
  </si>
  <si>
    <t>Weitere Definition 33</t>
  </si>
  <si>
    <t>Weitere Definition 34</t>
  </si>
  <si>
    <t>Weitere Definition 35</t>
  </si>
  <si>
    <t>Weitere Definition 36</t>
  </si>
  <si>
    <t>Weitere Definition 37</t>
  </si>
  <si>
    <t>Weitere Definition 38</t>
  </si>
  <si>
    <t>Weitere Definition 39</t>
  </si>
  <si>
    <t>Weitere Definition 40</t>
  </si>
  <si>
    <t>Weitere Definition 41</t>
  </si>
  <si>
    <t>Weitere Definition 42</t>
  </si>
  <si>
    <t>Weitere Definition 43</t>
  </si>
  <si>
    <t>Weitere Definition 44</t>
  </si>
  <si>
    <t>Weitere Definition 45</t>
  </si>
  <si>
    <t>Weitere Definition 46</t>
  </si>
  <si>
    <t>Weitere Definition 47</t>
  </si>
  <si>
    <t>Weitere Definition 48</t>
  </si>
  <si>
    <t>Weitere Definition 49</t>
  </si>
  <si>
    <t>Erdgas (in kWh) (Fremdbezug)</t>
  </si>
  <si>
    <t>UBA 2021 Emissionsbilanz erneuerbarer Energieträger</t>
  </si>
  <si>
    <t>Flug unter 1.000 km (einfach)</t>
  </si>
  <si>
    <t>Flug 1.000 km-10.000 km (einfach)</t>
  </si>
  <si>
    <t>Flug über 10.000 km (einfach)</t>
  </si>
  <si>
    <t>TREMOD 6.42 (12/2022)</t>
  </si>
  <si>
    <t>UBA 2020: Ökologische Bewertung von Verkehrsarten (Tabellen 71 und 73)</t>
  </si>
  <si>
    <t>UBA Österreich 2021 - Die Ökobilanz von Personenkraftwagen Anhang A.2., FCEV (Reforming), Durchschnitt Fahrzeugklassen</t>
  </si>
  <si>
    <t>UBA Österreich 2021 Ökobilanz von Personenkraftwagen, Anhang A.2., FCEV (Reforming), Durchschnitt Fahrzeugklassen</t>
  </si>
  <si>
    <t>Öko Institut 2020 Digitaler CO2-Fußabdruck Tab. 5-1</t>
  </si>
  <si>
    <t>Öko Institut 2020 Digitaler CO2-Fußabdruck S. 37</t>
  </si>
  <si>
    <t>Papier (Recycling)</t>
  </si>
  <si>
    <t>UBA 2022: Ökobilanz von Graphik- und Hygienepapier S.49</t>
  </si>
  <si>
    <t>Papierhandtücher (Recycling)</t>
  </si>
  <si>
    <t>UBA 2022: Ökobilanz von Graphik- und Hygienepapier S.53</t>
  </si>
  <si>
    <t>Toilettenpapier (Recycling)</t>
  </si>
  <si>
    <t>Durchschnittswert aus Nah- und Fernverkehr</t>
  </si>
  <si>
    <t xml:space="preserve">UBA 2021: Emissionsbilanz erneuerbarer Energieträger im Jahr 2020, Tab 126, Ottokraftstoffe, Vorkette. Umrechnung kWh in l durch Multiplikation mit Heizwert Benzin (=9,02 kWh/Liter) nach Bundesamt für Wirtschaft und Ausfuhrkontrolle, Nov. 2019: Merkblatt zur Ermittlung des Gesamtenergieverbrauchs, Tab. S. 6 </t>
  </si>
  <si>
    <t xml:space="preserve">UBA 2021: Emissionsbilanz erneuerbarer Energieträger im Jahr 2020, Tab 121 Vorkette. Umrechnung kWh in l durch Multiplikation mit Heizwert Diesel (=9,96 kWh/Liter) nach Bundesamt für Wirtschaft und Ausfuhrkontrolle 2019: Merkblatt zur Ermittlung des Gesamtenergieverbrauchs, Tab. S. 6 </t>
  </si>
  <si>
    <t>Logik</t>
  </si>
  <si>
    <t>Notebook/Laptop</t>
  </si>
  <si>
    <t>Papier (Primärfaser)</t>
  </si>
  <si>
    <t>ClimCalc Österreich</t>
  </si>
  <si>
    <t>Toner</t>
  </si>
  <si>
    <t>bezieht sich auf DM von Toner --&gt; DM_Toner = 1,14 kg/Stk laut Ecoinvent --&gt; 0,54966 kgCO2/kg*1,14 kg/Stk = 0,0006266124 tCO2e/Stk</t>
  </si>
  <si>
    <t>Gb/a</t>
  </si>
  <si>
    <t>https://v371.ecoquery.ecoinvent.org/Details/UPR/d656253f-8afd-4902-87f8-53eeab3e327e/8b738ea0-f89e-4627-8679-433616064e82</t>
  </si>
  <si>
    <t>Daten aus Ecoinvent; Angabe in GWP_total (GWP_fossil = 2,21 kgCO2e/kg, GPW_biogenic = -1,61 kgCO2e/kg)</t>
  </si>
  <si>
    <t xml:space="preserve">Eigene Berechnung; Bezieht sich auf Produkt Hanfvlies (Ökobaudat) in Herstellung (A1-A3), 19,16 kgCO2e/m³; Dichte =38 kg/m³ </t>
  </si>
  <si>
    <t>Eigene Berechnung auf PROBAS; Beton: 0,107 tCO2e/t, Bewehrungsstahl: 1,240 tCO2e/t, Bewehrungsgrad ca. 10% (100 kgStahl/m³Beton), Rohdichte Beton =2400 kg/m³, Rohdichte Stahlbeton =2500 kg/m³; 
→ 0,1/2,5*1,240+2,4/2,5*0,107 = 0,15232 tCO2e/t_Stb</t>
  </si>
  <si>
    <t>Ökobaudat: Generic Dataset; Eigene Berechnung; Berücksichtigt A1-A3 (306,1kgCO2e/m³ bei Rohdichte 2000 kg/m³))</t>
  </si>
  <si>
    <t>Ökobaudat: Konstruktionsvollholz; Eigene Berechnung; Berücksichtigt A1-A3; Rohdichte 492,92 kg/m³; Angabe in GWP_fossil (GWP_total = -722,7 kgCO2e/m³, GWP_biogenic = -809,6 kgCO2e/m³)</t>
  </si>
  <si>
    <t xml:space="preserve">UBA/DEHSt: Leitfaden zur Erstellung von Überwachungsplänen und Emissionsberichten für stationäre Anlagen in der dritten Handelsperiode (2021-2030), Anhang 4; </t>
  </si>
  <si>
    <t>Holzpellets (in kWh) (Fremdbezug)</t>
  </si>
  <si>
    <t>Biogas (in cbm)</t>
  </si>
  <si>
    <t>Biogas (in kWh) (Fremdbezug)</t>
  </si>
  <si>
    <t>Thünen-Institut 2015: Ökobilanz für holzbasierte Möbel; LCA - office-4-green-de; eigene Berechnung (LfU)</t>
  </si>
  <si>
    <t>Taxi (in Pkm)</t>
  </si>
  <si>
    <t>Taxi (in €)</t>
  </si>
  <si>
    <t>€</t>
  </si>
  <si>
    <t>Wasser (Versorgung)</t>
  </si>
  <si>
    <t xml:space="preserve">UBA 2021: Emissionsbilanz erneuerbarer Energieträger im Jahr 2020, Tab 126 Ottokraftstoffe, Direkte Emissionen. (Umrechnung =9,02 kWh/Liter) nach Bundesamt für Wirtschaft und Ausfuhrkontrolle, Nov. 2019: Merkblatt zur Ermittlung des Gesamtenergieverbrauchs, Tab. S. 6 </t>
  </si>
  <si>
    <t xml:space="preserve">UBA 2021: Emissionsbilanz erneuerbarer Energieträger im Jahr 2020, Tab 121, Direkte Emissionen. Umrechnung mit Heizwert Diesel (=9,96 kWh/Liter) nach Bundesamt für Wirtschaft und Ausfuhrkontrolle, Nov. 2019: Merkblatt zur Ermittlung des Gesamtenergieverbrauchs, Tab. S. 6 </t>
  </si>
  <si>
    <t>UBA/DEHSt: Leitfaden zur Erstellung von Überwachungsplänen und Emissionsberichten für stationäre Anlagen in der dritten Handelsperiode (2021-2030), Anhang 4; Umrechnung: 1l = 0,85kg</t>
  </si>
  <si>
    <t xml:space="preserve">GEMIS 5.0, Öl-leicht-Kessel-DE-2020 (Endenergie); Umrechnung gemäß Bundesamt für Wirtschaft und Ausfuhrkontrolle, Nov. 2019: Merkblatt zur Ermittlung des Gesamtenergieverbrauchs, Tab. S. 6 </t>
  </si>
  <si>
    <t>Datenquellen</t>
  </si>
  <si>
    <t>Anzahl der Mitarbeitenden
(in Vollzeitäquivalenten)</t>
  </si>
  <si>
    <t>Anzahl der Studierenden</t>
  </si>
  <si>
    <t>Motorrad</t>
  </si>
  <si>
    <t>UBA 2023: Flüssiger Verkehrkehr für Klimaschutz und Luftreinhaltung Tab. 38</t>
  </si>
  <si>
    <t xml:space="preserve">
Diese Version ist kompatibel mit Excel 2019 (aufwärts). Mit älteren Versionen lassen sich die Grundfunktionen nutzen, bei der detaillierten Auswertung in den Teilbilanzen könnte es  Probleme geben. </t>
  </si>
  <si>
    <r>
      <t>In den</t>
    </r>
    <r>
      <rPr>
        <sz val="11"/>
        <color theme="9"/>
        <rFont val="Calibri"/>
        <family val="2"/>
        <scheme val="minor"/>
      </rPr>
      <t xml:space="preserve"> </t>
    </r>
    <r>
      <rPr>
        <b/>
        <sz val="11"/>
        <color theme="9"/>
        <rFont val="Calibri"/>
        <family val="2"/>
        <scheme val="minor"/>
      </rPr>
      <t>grünen</t>
    </r>
    <r>
      <rPr>
        <sz val="11"/>
        <color theme="1"/>
        <rFont val="Calibri"/>
        <family val="2"/>
        <scheme val="minor"/>
      </rPr>
      <t xml:space="preserve"> Tabellenblättern sind. Die Daten zu den Emissionsquellen einzugeben. Aus den Daten wird die THG-Bilanz erstellt. 
Die </t>
    </r>
    <r>
      <rPr>
        <sz val="11"/>
        <color theme="7"/>
        <rFont val="Calibri"/>
        <family val="2"/>
        <scheme val="minor"/>
      </rPr>
      <t>orangen</t>
    </r>
    <r>
      <rPr>
        <sz val="11"/>
        <color theme="1"/>
        <rFont val="Calibri"/>
        <family val="2"/>
        <scheme val="minor"/>
      </rPr>
      <t xml:space="preserve"> Tabellenblätter unterstützen Sie bei der Dateneingabe bei Fragen zur Wesentlichkeit und zur Datensicherheit.
In den</t>
    </r>
    <r>
      <rPr>
        <b/>
        <sz val="11"/>
        <color rgb="FFFF0000"/>
        <rFont val="Calibri"/>
        <family val="2"/>
        <scheme val="minor"/>
      </rPr>
      <t xml:space="preserve"> roten</t>
    </r>
    <r>
      <rPr>
        <sz val="11"/>
        <color theme="1"/>
        <rFont val="Calibri"/>
        <family val="2"/>
        <scheme val="minor"/>
      </rPr>
      <t xml:space="preserve"> Tabellenblätter ist nichts einzugeben. Hier sind Formeln und/oder feststehende Werte hinterlegt (Ausnahme: Eingabe eigener Emissionsfaktoren im Tabellenblatt "Emissionsfaktoren"). 
In den</t>
    </r>
    <r>
      <rPr>
        <b/>
        <sz val="11"/>
        <color theme="4"/>
        <rFont val="Calibri"/>
        <family val="2"/>
        <scheme val="minor"/>
      </rPr>
      <t xml:space="preserve"> blauen</t>
    </r>
    <r>
      <rPr>
        <sz val="11"/>
        <color theme="1"/>
        <rFont val="Calibri"/>
        <family val="2"/>
        <scheme val="minor"/>
      </rPr>
      <t xml:space="preserve"> Tabellenblätter erfolgt die Gesamt- und Teilauswertung der Treibhausgas-Bilanz.</t>
    </r>
  </si>
  <si>
    <t xml:space="preserve">Dieses Tool wurde erstellt durch Alexander Bieniek, Manfred Sargl und Andreas Wolff.
Wenn Sie Anregungen und Hinweise dazu haben, senden Sie sie bitte an manfred.sargl@unibw.de.  </t>
  </si>
  <si>
    <t>Kältemittel</t>
  </si>
  <si>
    <t>R22</t>
  </si>
  <si>
    <t>Ökoinstitut + IFEU: Carbon Footprint – Teilgutachten „Monitoring für den CO2-Ausstoß in der Logistikkette“.  Tabelle 6 S. 35</t>
  </si>
  <si>
    <t>Gesamt minus Scope 1 (Quelle gibt Scope 1 und Gesamt an)</t>
  </si>
  <si>
    <t>R134A</t>
  </si>
  <si>
    <t>Ökoinstitut + IFEU: Carbon Footprint – Teilgutachten „Monitoring für den CO2-Ausstoß in der Logistikkette“, Tabelle 6 S. 36</t>
  </si>
  <si>
    <t>R404A</t>
  </si>
  <si>
    <t>Ökoinstitut + IFEU: Carbon Footprint – Teilgutachten „Monitoring für den CO2-Ausstoß in der Logistikkette“ , Tabelle 6 S. 37</t>
  </si>
  <si>
    <t>Gesamt minus Scope 1 (Quewlle gibt Scope 1 und Gesamt an)</t>
  </si>
  <si>
    <t>R410A</t>
  </si>
  <si>
    <t>Ökoinstitut + IFEU: Carbon Footprint – Teilgutachten „Monitoring für den CO2-Ausstoß in der Logistikkette“, Tabelle 6 S. 38</t>
  </si>
  <si>
    <t>DEFRA 2022: UK electricity for EVs, Cars (by-size), Average car, Battery Electric + DEFRA 2021: WTT-pass vehs &amp; travel-land, WTT-cars (by-size), Average car, Battery Electric</t>
  </si>
  <si>
    <t>DEFRA 2021: UK electricity for EVs, Cars (by-size), Average car, Battery Electric</t>
  </si>
  <si>
    <t>DEFRA 2022: WTT-pass vehs &amp; travel-land, WTT-cars (by-size), Average car, Battery Electric</t>
  </si>
  <si>
    <t>DEFRA 2022: Business travel-land, Cars (by-size), Average car, Hybrid + DEFRA 2021: WTT-pass vehs &amp; travel-land, WTT-cars (by-size), Average car, Hybrid</t>
  </si>
  <si>
    <t>DEFRA 2021: Business travel-land, Cars (by-size), Average car, Hybrid</t>
  </si>
  <si>
    <t>DEFRA 2021: Business travel- land</t>
  </si>
  <si>
    <t>Annahme Taxikosten 2,5 € je gefahrenen km</t>
  </si>
  <si>
    <t>TREMOD 6.42 (12/2022) Durchschnitt Benzin und Diesel</t>
  </si>
  <si>
    <t>UBA 2020: Ökologische Bewertung von Verkehrsarten (Tabelle 69) Durchschnitt Bezin und Diesel</t>
  </si>
  <si>
    <t>DEFRA 2022: Waste disposal, Construction, Wood, Combustion</t>
  </si>
  <si>
    <t>Altglas</t>
  </si>
  <si>
    <t>DEFRA 2022: Waste disposal, Other, Glass, Combustion</t>
  </si>
  <si>
    <t>DEFRA 2022:Water treatment</t>
  </si>
  <si>
    <t>DEFRA 2022: Waste disposal, Refuse, Organic: mixed food and garden wasten, Composting</t>
  </si>
  <si>
    <t>DEFRA 2022: Waste disposal, Electric items, WEEE - large, Landfill</t>
  </si>
  <si>
    <t>DEFRA 2022: Waste disposal, Metal, Metal: scrap metal, Combustion</t>
  </si>
  <si>
    <t>DEFRA 2022: Waste disposal, Paper, Paper and board: mixed, Combustion</t>
  </si>
  <si>
    <t>DEFRA 2022: Waste disposal, Plastic, Plastics: average plastics, Combustion</t>
  </si>
  <si>
    <t>DEFRA 2022:, Waste disposal, Refuse, Household residual waste, combustion</t>
  </si>
  <si>
    <t>DEFRA 2021: Waste disposal, Refuse, Household residual waste, combustion</t>
  </si>
  <si>
    <t>DEFRA 2022: Water supply</t>
  </si>
  <si>
    <t>PV (Eigenerzeugung)</t>
  </si>
  <si>
    <t>UBA 2022: Emissionsbilanz erneuerbarer Energieträger, Tab 10</t>
  </si>
  <si>
    <t xml:space="preserve">UBA 2021: Emissionsbilanz erneuerbarer Energieträger,Einzel-Efs in Tab 90; Mix gemäß Anteilen der gasförmigen Biogasträger in Tab. 87; Umrechnung gemäß Bundesamt für Wirtschaft und Ausfuhrkontrolle, 2019: Merkblatt zur Ermittlung des Gesamtenergieverbrauchs, Tab. S. 6 </t>
  </si>
  <si>
    <t>UBA 2022: Emissionsbilanz erneuerbarer Energieträger - Bestimmung der vermiedenen Emissionen im Jahr 2021, CLIMATE CHANGE 50/2022</t>
  </si>
  <si>
    <t>Erdgas (in kg)</t>
  </si>
  <si>
    <t>Erdgas (in kWh) (Eigenerzeugung) (Brennwert)</t>
  </si>
  <si>
    <t xml:space="preserve">Emissionsberichterstattungsverordnung 2022 </t>
  </si>
  <si>
    <t>UBA 2021: Emissionsbilanz erneuerbarer Energieträger,Tab. 61, Seite 90, Direkte Emissionen</t>
  </si>
  <si>
    <t>UBA 2021: Emissionsbilanz erneuerbarer Energieträger,Tab. 61, Seite 90, Vorkette</t>
  </si>
  <si>
    <t xml:space="preserve">GEMIS 5.0, Öl-leicht-Kessel-DE-2020 (Endenergie); Umrechnung gemäß Bundesamt für Wirtschaft und Ausfuhrkontrolle, 2019: Merkblatt zur Ermittlung des Gesamtenergieverbrauchs, Tab. S. 6 </t>
  </si>
  <si>
    <t>Heizöl (in kg)</t>
  </si>
  <si>
    <t>Holzhackschnitzel (in t)</t>
  </si>
  <si>
    <t xml:space="preserve">UBA 2021: Emissionsbilanz erneuerbarer Energieträger,Tab 65, Umrechnung gemäß Bundesamt für Wirtschaft und Ausfuhrkontrolle, Nov. 2019: Merkblatt zur Ermittlung des Gesamtenergieverbrauchs, Tab. S. 6 </t>
  </si>
  <si>
    <t xml:space="preserve">UBA 2021: Emissionsbilanz erneuerbarer Energieträger,Tab 65,Brennholz - Einzelfeuerung; Umrechnung Einheit gemäß Bundesamt für Wirtschaft und Ausfuhrkontrolle, Nov. 2019: Merkblatt zur Ermittlung des Gesamtenergieverbrauchs, Tab. S. 6 </t>
  </si>
  <si>
    <t>Holzhackschnitzel (in kWh) (Eigenerzeugung)</t>
  </si>
  <si>
    <t>UBA 2022: Emissionsbilanz erneuerbarer Energieträger - Bestimmung der vermiedenen Emissionen, CLIMATE CHANGE 50/2022</t>
  </si>
  <si>
    <t>Holzhackschnitzel (in kWh) (Fremdbezug)</t>
  </si>
  <si>
    <t>Holzpellets (in t)</t>
  </si>
  <si>
    <t xml:space="preserve">UBA 2021: Emissionsbilanz erneuerbarer Energieträger,Tab 65, S. 94/95, Umrechnung nach Bundesamt für Wirtschaft und Ausfuhrkontrolle, Nov. 2019: Merkblatt zur Ermittlung des Gesamtenergieverbrauchs, Tab. S. 6 </t>
  </si>
  <si>
    <t xml:space="preserve">UBA 2021: Emissionsbilanz erneuerbarer Energieträger,Tab 65, S. 94/95, Umrechnung nach Bundesamt für Wirtschaft und Ausfuhrkontrolle 2019: Merkblatt zur Ermittlung des Gesamtenergieverbrauchs, Tab. S. 6 </t>
  </si>
  <si>
    <t>Holzpellets (in kWh) (Eigenerzeugung)</t>
  </si>
  <si>
    <t>DEFRA 2022: WTT- heat and steam, WTT- heat and steam, District heat and steam + WTT- district heat &amp; steam distribution, 5% Loss</t>
  </si>
  <si>
    <t>DEFRA 2022: WTT- heat and steam, WTT- heat and steam, Onsite heat and steam + WTT- district heat &amp; steam distribution, 5% Loss</t>
  </si>
  <si>
    <t>UBA/DEHSt 2023: Leitfaden zur Erstellung von Überwachungsplänen und Emissionsberichten für stationäre Anlagen in der dritten Handelsperiode (2021-2030), Umrechnung mit Dichte 0,7 kg/m³</t>
  </si>
  <si>
    <t xml:space="preserve">UBA/DEHSt 2023: Leitfaden zur Erstellung von Überwachungsplänen und Emissionsberichten für stationäre Anlagen in der dritten Handelsperiode (2021-2030), Anhang 4; Umrechnung Einheit gemäß Bundesamt für Wirtschaft und Ausfuhrkontrolle, Nov. 2019: Merkblatt zur Ermittlung des Gesamtenergieverbrauchs, Tab. S. 6 </t>
  </si>
  <si>
    <t xml:space="preserve">GEMIS 5.0, Gas-mix-DE-2020, Bundesamt für Wirtschaft und Ausfuhrkontrolle, Nov. 2019: Merkblatt zur Ermittlung des Gesamtenergieverbrauchs, Tab. S. 6 </t>
  </si>
  <si>
    <t>GEMIS 5.0, Gas-mix-DE-2020, Bundesamt für Wirtschaft und Ausfuhrkontrolle, Nov. 2019: Merkblatt zur Ermittlung des Gesamtenergieverbrauchs, Tab. S. 6, Umrechnung mit Dichte 0,7 kg/m³</t>
  </si>
  <si>
    <t>BayCalc Tool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</si>
</sst>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0"/>
    <numFmt numFmtId="165" formatCode="0.00\ %"/>
    <numFmt numFmtId="166" formatCode="_-* #,##0_-;\-* #,##0_-;_-* &quot;-&quot;??_-;_-@_-"/>
    <numFmt numFmtId="167" formatCode="0\ %"/>
    <numFmt numFmtId="168" formatCode="0.00000"/>
    <numFmt numFmtId="169" formatCode="#,##0.000000"/>
  </numFmts>
  <fonts count="39">
    <font>
      <sz val="11"/>
      <color theme="1"/>
      <name val="Calibri"/>
      <family val="2"/>
      <scheme val="minor"/>
    </font>
    <font>
      <sz val="8"/>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2"/>
      <color rgb="FF7AB800"/>
      <name val="Calibri"/>
      <family val="2"/>
      <scheme val="minor"/>
    </font>
    <font>
      <b/>
      <sz val="14"/>
      <color rgb="FF7AB800"/>
      <name val="Calibri"/>
      <family val="2"/>
      <scheme val="minor"/>
    </font>
    <font>
      <b/>
      <vertAlign val="subscript"/>
      <sz val="14"/>
      <color rgb="FF7AB800"/>
      <name val="Calibri"/>
      <family val="2"/>
      <scheme val="minor"/>
    </font>
    <font>
      <b/>
      <sz val="16"/>
      <color rgb="FF7AB800"/>
      <name val="Calibri"/>
      <family val="2"/>
      <scheme val="minor"/>
    </font>
    <font>
      <b/>
      <sz val="12"/>
      <color theme="0"/>
      <name val="Calibri"/>
      <family val="2"/>
      <scheme val="minor"/>
    </font>
    <font>
      <sz val="11"/>
      <color rgb="FFFF0000"/>
      <name val="Calibri"/>
      <family val="2"/>
      <scheme val="minor"/>
    </font>
    <font>
      <b/>
      <sz val="11"/>
      <name val="Calibri"/>
      <family val="2"/>
      <scheme val="minor"/>
    </font>
    <font>
      <sz val="11"/>
      <color theme="0" tint="-0.14999847407452621"/>
      <name val="Calibri"/>
      <family val="2"/>
      <scheme val="minor"/>
    </font>
    <font>
      <sz val="8"/>
      <color rgb="FF000000"/>
      <name val="Segoe UI"/>
      <family val="2"/>
    </font>
    <font>
      <sz val="17"/>
      <color theme="1"/>
      <name val="Times New Roman"/>
      <family val="1"/>
    </font>
    <font>
      <b/>
      <sz val="11"/>
      <color rgb="FFFF0000"/>
      <name val="Calibri"/>
      <family val="2"/>
      <scheme val="minor"/>
    </font>
    <font>
      <vertAlign val="superscript"/>
      <sz val="11"/>
      <color theme="1"/>
      <name val="Calibri"/>
      <family val="2"/>
      <scheme val="minor"/>
    </font>
    <font>
      <sz val="11"/>
      <name val="Calibri"/>
      <family val="2"/>
      <scheme val="minor"/>
    </font>
    <font>
      <sz val="9"/>
      <color indexed="81"/>
      <name val="Segoe UI"/>
      <family val="2"/>
    </font>
    <font>
      <b/>
      <sz val="9"/>
      <color indexed="81"/>
      <name val="Segoe UI"/>
      <family val="2"/>
    </font>
    <font>
      <b/>
      <sz val="13"/>
      <color theme="0"/>
      <name val="Calibri"/>
      <family val="2"/>
      <scheme val="minor"/>
    </font>
    <font>
      <sz val="13"/>
      <color theme="0"/>
      <name val="Calibri"/>
      <family val="2"/>
      <scheme val="minor"/>
    </font>
    <font>
      <b/>
      <sz val="12"/>
      <color theme="1"/>
      <name val="Calibri"/>
      <family val="2"/>
      <scheme val="minor"/>
    </font>
    <font>
      <sz val="11"/>
      <color theme="9"/>
      <name val="Calibri"/>
      <family val="2"/>
      <scheme val="minor"/>
    </font>
    <font>
      <b/>
      <sz val="12"/>
      <color rgb="FFFF0000"/>
      <name val="Calibri"/>
      <family val="2"/>
      <scheme val="minor"/>
    </font>
    <font>
      <b/>
      <sz val="14"/>
      <color theme="1"/>
      <name val="Calibri"/>
      <family val="2"/>
      <scheme val="minor"/>
    </font>
    <font>
      <b/>
      <sz val="16"/>
      <color theme="1"/>
      <name val="Calibri"/>
      <family val="2"/>
      <scheme val="minor"/>
    </font>
    <font>
      <b/>
      <sz val="22"/>
      <color rgb="FF7AB800"/>
      <name val="Antique Olive Compact"/>
      <family val="2"/>
    </font>
    <font>
      <b/>
      <sz val="14"/>
      <color theme="9"/>
      <name val="Calibri"/>
      <family val="2"/>
      <scheme val="minor"/>
    </font>
    <font>
      <b/>
      <sz val="11"/>
      <color theme="9"/>
      <name val="Calibri"/>
      <family val="2"/>
      <scheme val="minor"/>
    </font>
    <font>
      <sz val="11"/>
      <color theme="7"/>
      <name val="Calibri"/>
      <family val="2"/>
      <scheme val="minor"/>
    </font>
    <font>
      <b/>
      <sz val="11"/>
      <color theme="4"/>
      <name val="Calibri"/>
      <family val="2"/>
      <scheme val="minor"/>
    </font>
    <font>
      <vertAlign val="subscript"/>
      <sz val="11"/>
      <color theme="1"/>
      <name val="Calibri"/>
      <family val="2"/>
      <scheme val="minor"/>
    </font>
    <font>
      <b/>
      <sz val="12"/>
      <color theme="9"/>
      <name val="Calibri"/>
      <family val="2"/>
      <scheme val="minor"/>
    </font>
    <font>
      <b/>
      <sz val="11"/>
      <color theme="2" tint="-0.249977111117893"/>
      <name val="Calibri"/>
      <family val="2"/>
      <scheme val="minor"/>
    </font>
    <font>
      <b/>
      <sz val="11"/>
      <color theme="2" tint="-0.749992370372631"/>
      <name val="Calibri"/>
      <family val="2"/>
      <scheme val="minor"/>
    </font>
    <font>
      <sz val="10"/>
      <name val="Arial"/>
      <family val="2"/>
    </font>
  </fonts>
  <fills count="10">
    <fill>
      <patternFill patternType="none"/>
    </fill>
    <fill>
      <patternFill patternType="gray125"/>
    </fill>
    <fill>
      <patternFill patternType="solid">
        <fgColor theme="0" tint="-0.14999847407452621"/>
        <bgColor theme="0" tint="-0.14999847407452621"/>
      </patternFill>
    </fill>
    <fill>
      <patternFill patternType="solid">
        <fgColor rgb="FF7AB8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2"/>
        <bgColor indexed="64"/>
      </patternFill>
    </fill>
    <fill>
      <patternFill patternType="solid">
        <fgColor theme="2" tint="-9.9978637043366805E-2"/>
        <bgColor indexed="64"/>
      </patternFill>
    </fill>
  </fills>
  <borders count="61">
    <border>
      <left/>
      <right/>
      <top/>
      <bottom/>
      <diagonal/>
    </border>
    <border>
      <left/>
      <right/>
      <top/>
      <bottom style="medium">
        <color theme="1"/>
      </bottom>
      <diagonal/>
    </border>
    <border>
      <left/>
      <right/>
      <top style="medium">
        <color theme="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theme="1"/>
      </top>
      <bottom style="medium">
        <color theme="1"/>
      </bottom>
      <diagonal/>
    </border>
    <border>
      <left/>
      <right/>
      <top style="medium">
        <color theme="1"/>
      </top>
      <bottom style="medium">
        <color theme="1"/>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theme="1"/>
      </top>
      <bottom style="medium">
        <color indexed="64"/>
      </bottom>
      <diagonal/>
    </border>
    <border>
      <left/>
      <right/>
      <top style="medium">
        <color theme="1"/>
      </top>
      <bottom style="medium">
        <color indexed="64"/>
      </bottom>
      <diagonal/>
    </border>
    <border>
      <left/>
      <right style="thin">
        <color indexed="64"/>
      </right>
      <top style="medium">
        <color theme="1"/>
      </top>
      <bottom style="medium">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38" fillId="0" borderId="0"/>
  </cellStyleXfs>
  <cellXfs count="393">
    <xf numFmtId="0" fontId="0" fillId="0" borderId="0" xfId="0"/>
    <xf numFmtId="0" fontId="0" fillId="3" borderId="0" xfId="0" applyFill="1" applyAlignment="1">
      <alignment horizontal="center" vertical="center" wrapText="1"/>
    </xf>
    <xf numFmtId="0" fontId="0" fillId="4" borderId="0" xfId="0" applyFill="1" applyAlignment="1">
      <alignment horizontal="center" vertical="center" wrapText="1"/>
    </xf>
    <xf numFmtId="0" fontId="11" fillId="4" borderId="3" xfId="3" applyFont="1" applyFill="1" applyBorder="1" applyAlignment="1">
      <alignment horizontal="center" vertical="center"/>
    </xf>
    <xf numFmtId="0" fontId="5" fillId="4" borderId="0" xfId="0" applyFont="1" applyFill="1"/>
    <xf numFmtId="49" fontId="0" fillId="3" borderId="0" xfId="0" applyNumberFormat="1" applyFill="1" applyAlignment="1">
      <alignment horizontal="center" vertical="center" wrapText="1"/>
    </xf>
    <xf numFmtId="49" fontId="0" fillId="0" borderId="0" xfId="0" applyNumberFormat="1" applyAlignment="1">
      <alignment vertical="center"/>
    </xf>
    <xf numFmtId="164" fontId="0" fillId="0" borderId="0" xfId="1" applyNumberFormat="1" applyFont="1" applyAlignment="1">
      <alignment vertical="center"/>
    </xf>
    <xf numFmtId="164" fontId="0" fillId="0" borderId="0" xfId="0" applyNumberFormat="1" applyAlignment="1">
      <alignment vertical="center"/>
    </xf>
    <xf numFmtId="4" fontId="0" fillId="3" borderId="0" xfId="0" applyNumberFormat="1" applyFill="1" applyAlignment="1">
      <alignment horizontal="center" vertical="center" wrapText="1"/>
    </xf>
    <xf numFmtId="4" fontId="5" fillId="4" borderId="0" xfId="0" applyNumberFormat="1" applyFont="1" applyFill="1"/>
    <xf numFmtId="0" fontId="0" fillId="3" borderId="0" xfId="0" applyFill="1" applyAlignment="1">
      <alignment horizontal="center" vertical="center"/>
    </xf>
    <xf numFmtId="49" fontId="0" fillId="0" borderId="0" xfId="0" applyNumberFormat="1" applyAlignment="1">
      <alignment horizontal="center" vertical="center"/>
    </xf>
    <xf numFmtId="49" fontId="0" fillId="0" borderId="0" xfId="0" applyNumberFormat="1"/>
    <xf numFmtId="0" fontId="0" fillId="3" borderId="16" xfId="0" applyFill="1" applyBorder="1" applyAlignment="1">
      <alignment horizontal="center" vertical="center"/>
    </xf>
    <xf numFmtId="0" fontId="0" fillId="3" borderId="15" xfId="0" applyFill="1" applyBorder="1" applyAlignment="1">
      <alignment horizontal="center" vertical="center"/>
    </xf>
    <xf numFmtId="0" fontId="3" fillId="4" borderId="3" xfId="0" applyFont="1" applyFill="1" applyBorder="1" applyAlignment="1">
      <alignment horizontal="center" vertical="center"/>
    </xf>
    <xf numFmtId="49" fontId="0" fillId="0" borderId="12" xfId="0" applyNumberFormat="1" applyBorder="1"/>
    <xf numFmtId="49" fontId="0" fillId="0" borderId="13" xfId="0" applyNumberFormat="1" applyBorder="1" applyAlignment="1">
      <alignment horizontal="center" vertical="center"/>
    </xf>
    <xf numFmtId="49" fontId="0" fillId="0" borderId="13" xfId="0" applyNumberFormat="1" applyBorder="1"/>
    <xf numFmtId="0" fontId="10" fillId="0" borderId="0" xfId="0" applyFont="1" applyAlignment="1">
      <alignment horizontal="left"/>
    </xf>
    <xf numFmtId="0" fontId="0" fillId="3" borderId="22" xfId="0" applyFill="1" applyBorder="1" applyAlignment="1">
      <alignment horizontal="center" vertical="center"/>
    </xf>
    <xf numFmtId="0" fontId="0" fillId="0" borderId="0" xfId="0" applyAlignment="1">
      <alignment vertical="center" wrapText="1"/>
    </xf>
    <xf numFmtId="0" fontId="0" fillId="5" borderId="0" xfId="0" applyFill="1" applyAlignment="1">
      <alignment horizontal="left" vertical="center" wrapText="1"/>
    </xf>
    <xf numFmtId="0" fontId="0" fillId="5" borderId="0" xfId="0" applyFill="1" applyAlignment="1">
      <alignment wrapText="1"/>
    </xf>
    <xf numFmtId="0" fontId="13" fillId="5" borderId="0" xfId="0" applyFont="1" applyFill="1" applyAlignment="1">
      <alignment horizontal="left" vertical="center" wrapText="1"/>
    </xf>
    <xf numFmtId="0" fontId="13" fillId="6" borderId="0" xfId="0" applyFont="1" applyFill="1" applyAlignment="1">
      <alignment horizontal="left" vertical="center" wrapText="1"/>
    </xf>
    <xf numFmtId="0" fontId="0" fillId="6" borderId="0" xfId="0" applyFill="1" applyAlignment="1">
      <alignment horizontal="left" vertical="center" wrapText="1"/>
    </xf>
    <xf numFmtId="0" fontId="11" fillId="4" borderId="24" xfId="0" applyFont="1" applyFill="1" applyBorder="1" applyAlignment="1">
      <alignment horizontal="center" vertical="center" wrapText="1"/>
    </xf>
    <xf numFmtId="0" fontId="0" fillId="6" borderId="5" xfId="0" applyFill="1" applyBorder="1"/>
    <xf numFmtId="0" fontId="0" fillId="6" borderId="6" xfId="0" applyFill="1" applyBorder="1"/>
    <xf numFmtId="0" fontId="5" fillId="0" borderId="0" xfId="0" applyFont="1"/>
    <xf numFmtId="0" fontId="0" fillId="6" borderId="0" xfId="0" applyFill="1" applyAlignment="1">
      <alignment horizontal="center"/>
    </xf>
    <xf numFmtId="0" fontId="16" fillId="0" borderId="0" xfId="0" applyFont="1"/>
    <xf numFmtId="0" fontId="0" fillId="6" borderId="0" xfId="0" applyFill="1" applyAlignment="1">
      <alignment vertical="justify" wrapText="1"/>
    </xf>
    <xf numFmtId="0" fontId="0" fillId="6" borderId="0" xfId="0" applyFill="1"/>
    <xf numFmtId="0" fontId="17" fillId="6" borderId="5" xfId="0" applyFont="1" applyFill="1" applyBorder="1"/>
    <xf numFmtId="0" fontId="17" fillId="6" borderId="6" xfId="0" applyFont="1" applyFill="1" applyBorder="1"/>
    <xf numFmtId="0" fontId="8" fillId="0" borderId="0" xfId="0" applyFont="1"/>
    <xf numFmtId="164" fontId="0" fillId="0" borderId="0" xfId="1" applyNumberFormat="1" applyFont="1" applyFill="1" applyAlignment="1">
      <alignment vertical="center"/>
    </xf>
    <xf numFmtId="164" fontId="0" fillId="0" borderId="16" xfId="1" applyNumberFormat="1" applyFont="1" applyFill="1" applyBorder="1" applyAlignment="1">
      <alignment vertical="center"/>
    </xf>
    <xf numFmtId="0" fontId="14" fillId="5" borderId="0" xfId="0" applyFont="1" applyFill="1" applyProtection="1">
      <protection locked="0"/>
    </xf>
    <xf numFmtId="0" fontId="5" fillId="6" borderId="0" xfId="0" applyFont="1" applyFill="1" applyProtection="1">
      <protection locked="0"/>
    </xf>
    <xf numFmtId="49" fontId="0" fillId="0" borderId="0" xfId="0" applyNumberFormat="1" applyAlignment="1" applyProtection="1">
      <alignment vertical="center"/>
      <protection locked="0"/>
    </xf>
    <xf numFmtId="4" fontId="0" fillId="0" borderId="0" xfId="1" applyNumberFormat="1" applyFont="1" applyAlignment="1" applyProtection="1">
      <alignment vertical="center"/>
      <protection locked="0"/>
    </xf>
    <xf numFmtId="10" fontId="0" fillId="2" borderId="2" xfId="2" applyNumberFormat="1" applyFont="1" applyFill="1" applyBorder="1" applyProtection="1">
      <protection locked="0"/>
    </xf>
    <xf numFmtId="10" fontId="0" fillId="0" borderId="0" xfId="2" applyNumberFormat="1" applyFont="1" applyProtection="1">
      <protection locked="0"/>
    </xf>
    <xf numFmtId="10" fontId="0" fillId="2" borderId="0" xfId="2" applyNumberFormat="1" applyFont="1" applyFill="1" applyProtection="1">
      <protection locked="0"/>
    </xf>
    <xf numFmtId="10" fontId="0" fillId="2" borderId="0" xfId="2" applyNumberFormat="1" applyFont="1" applyFill="1" applyBorder="1" applyProtection="1">
      <protection locked="0"/>
    </xf>
    <xf numFmtId="0" fontId="5" fillId="0" borderId="5" xfId="0" applyFont="1" applyBorder="1" applyProtection="1">
      <protection locked="0"/>
    </xf>
    <xf numFmtId="0" fontId="5" fillId="0" borderId="6" xfId="0" applyFont="1" applyBorder="1" applyProtection="1">
      <protection locked="0"/>
    </xf>
    <xf numFmtId="0" fontId="0" fillId="3" borderId="15" xfId="0" applyFill="1" applyBorder="1" applyProtection="1">
      <protection locked="0"/>
    </xf>
    <xf numFmtId="49" fontId="0" fillId="0" borderId="0" xfId="0" applyNumberFormat="1" applyAlignment="1" applyProtection="1">
      <alignment horizontal="center" vertical="center"/>
      <protection locked="0"/>
    </xf>
    <xf numFmtId="164" fontId="0" fillId="0" borderId="0" xfId="1" applyNumberFormat="1" applyFont="1" applyAlignment="1" applyProtection="1">
      <alignment vertical="center"/>
      <protection locked="0"/>
    </xf>
    <xf numFmtId="49" fontId="0" fillId="0" borderId="0" xfId="0" applyNumberFormat="1" applyAlignment="1">
      <alignment horizontal="left" vertical="center" wrapText="1"/>
    </xf>
    <xf numFmtId="164" fontId="0" fillId="0" borderId="15" xfId="1" applyNumberFormat="1" applyFont="1" applyFill="1" applyBorder="1" applyAlignment="1">
      <alignment vertical="center"/>
    </xf>
    <xf numFmtId="164" fontId="0" fillId="0" borderId="22" xfId="1" applyNumberFormat="1" applyFont="1" applyFill="1" applyBorder="1" applyAlignment="1">
      <alignment vertical="center"/>
    </xf>
    <xf numFmtId="164" fontId="0" fillId="0" borderId="20" xfId="1" applyNumberFormat="1" applyFont="1" applyFill="1" applyBorder="1" applyAlignment="1">
      <alignment vertical="center"/>
    </xf>
    <xf numFmtId="164" fontId="0" fillId="0" borderId="13" xfId="1" applyNumberFormat="1" applyFont="1" applyFill="1" applyBorder="1" applyAlignment="1">
      <alignment vertical="center"/>
    </xf>
    <xf numFmtId="164" fontId="0" fillId="0" borderId="21" xfId="1" applyNumberFormat="1" applyFont="1" applyFill="1" applyBorder="1" applyAlignment="1">
      <alignment vertical="center"/>
    </xf>
    <xf numFmtId="0" fontId="12" fillId="0" borderId="0" xfId="0" applyFont="1"/>
    <xf numFmtId="0" fontId="25" fillId="0" borderId="0" xfId="0" applyFont="1"/>
    <xf numFmtId="0" fontId="0" fillId="6" borderId="0" xfId="0" applyFill="1" applyAlignment="1">
      <alignment vertical="center" wrapText="1"/>
    </xf>
    <xf numFmtId="49" fontId="0" fillId="0" borderId="0" xfId="0" applyNumberFormat="1" applyAlignment="1" applyProtection="1">
      <alignment vertical="center" wrapText="1"/>
      <protection locked="0"/>
    </xf>
    <xf numFmtId="164" fontId="0" fillId="0" borderId="16" xfId="1" applyNumberFormat="1" applyFont="1" applyBorder="1" applyAlignment="1" applyProtection="1">
      <alignment vertical="center"/>
    </xf>
    <xf numFmtId="164" fontId="0" fillId="0" borderId="0" xfId="1" applyNumberFormat="1" applyFont="1" applyAlignment="1" applyProtection="1">
      <alignment vertical="center"/>
    </xf>
    <xf numFmtId="164" fontId="0" fillId="0" borderId="15" xfId="1" applyNumberFormat="1" applyFont="1" applyBorder="1" applyAlignment="1" applyProtection="1">
      <alignment vertical="center"/>
    </xf>
    <xf numFmtId="164" fontId="0" fillId="0" borderId="22" xfId="1" applyNumberFormat="1" applyFont="1" applyBorder="1" applyAlignment="1" applyProtection="1">
      <alignment vertical="center"/>
    </xf>
    <xf numFmtId="164" fontId="0" fillId="0" borderId="0" xfId="1" applyNumberFormat="1" applyFont="1" applyBorder="1" applyAlignment="1" applyProtection="1">
      <alignment vertical="center"/>
    </xf>
    <xf numFmtId="164" fontId="0" fillId="0" borderId="20" xfId="1" applyNumberFormat="1" applyFont="1" applyBorder="1" applyAlignment="1" applyProtection="1">
      <alignment vertical="center"/>
    </xf>
    <xf numFmtId="164" fontId="0" fillId="0" borderId="13" xfId="1" applyNumberFormat="1" applyFont="1" applyBorder="1" applyAlignment="1" applyProtection="1">
      <alignment vertical="center"/>
    </xf>
    <xf numFmtId="164" fontId="0" fillId="0" borderId="21" xfId="1" applyNumberFormat="1" applyFont="1" applyBorder="1" applyAlignment="1" applyProtection="1">
      <alignment vertical="center"/>
    </xf>
    <xf numFmtId="164" fontId="0" fillId="0" borderId="23" xfId="1" applyNumberFormat="1" applyFont="1" applyBorder="1" applyAlignment="1" applyProtection="1">
      <alignment vertical="center"/>
    </xf>
    <xf numFmtId="164" fontId="19" fillId="0" borderId="15" xfId="1" applyNumberFormat="1" applyFont="1" applyBorder="1" applyAlignment="1" applyProtection="1">
      <alignment vertical="center"/>
    </xf>
    <xf numFmtId="164" fontId="19" fillId="0" borderId="22" xfId="1" applyNumberFormat="1" applyFont="1" applyBorder="1" applyAlignment="1" applyProtection="1">
      <alignment vertical="center"/>
    </xf>
    <xf numFmtId="164" fontId="0" fillId="0" borderId="27" xfId="1" applyNumberFormat="1" applyFont="1" applyBorder="1" applyAlignment="1" applyProtection="1">
      <alignment vertical="center"/>
    </xf>
    <xf numFmtId="164" fontId="0" fillId="0" borderId="9" xfId="1" applyNumberFormat="1" applyFont="1" applyBorder="1" applyAlignment="1" applyProtection="1">
      <alignment vertical="center"/>
    </xf>
    <xf numFmtId="164" fontId="0" fillId="0" borderId="15" xfId="1" applyNumberFormat="1" applyFont="1" applyFill="1" applyBorder="1" applyAlignment="1" applyProtection="1">
      <alignment vertical="center"/>
    </xf>
    <xf numFmtId="164" fontId="0" fillId="0" borderId="16" xfId="1" applyNumberFormat="1" applyFont="1" applyFill="1" applyBorder="1" applyAlignment="1" applyProtection="1">
      <alignment vertical="center"/>
    </xf>
    <xf numFmtId="164" fontId="0" fillId="0" borderId="0" xfId="1" applyNumberFormat="1" applyFont="1" applyFill="1" applyBorder="1" applyAlignment="1" applyProtection="1">
      <alignment vertical="center"/>
    </xf>
    <xf numFmtId="164" fontId="0" fillId="0" borderId="22" xfId="1" applyNumberFormat="1" applyFont="1" applyFill="1" applyBorder="1" applyAlignment="1" applyProtection="1">
      <alignment vertical="center"/>
    </xf>
    <xf numFmtId="49" fontId="0" fillId="0" borderId="21" xfId="0" applyNumberFormat="1" applyBorder="1" applyAlignment="1">
      <alignment horizontal="center" vertical="center"/>
    </xf>
    <xf numFmtId="49" fontId="0" fillId="0" borderId="9" xfId="0" applyNumberFormat="1" applyBorder="1"/>
    <xf numFmtId="49" fontId="0" fillId="0" borderId="9" xfId="0" applyNumberFormat="1" applyBorder="1" applyAlignment="1">
      <alignment horizontal="center" vertical="center"/>
    </xf>
    <xf numFmtId="164" fontId="0" fillId="0" borderId="27" xfId="1" applyNumberFormat="1" applyFont="1" applyFill="1" applyBorder="1" applyAlignment="1" applyProtection="1">
      <alignment vertical="center"/>
    </xf>
    <xf numFmtId="164" fontId="0" fillId="0" borderId="9" xfId="1" applyNumberFormat="1" applyFont="1" applyFill="1" applyBorder="1" applyAlignment="1" applyProtection="1">
      <alignment vertical="center"/>
    </xf>
    <xf numFmtId="164" fontId="0" fillId="0" borderId="36" xfId="1" applyNumberFormat="1" applyFont="1" applyFill="1" applyBorder="1" applyAlignment="1" applyProtection="1">
      <alignment vertical="center"/>
    </xf>
    <xf numFmtId="164" fontId="0" fillId="0" borderId="37" xfId="1" applyNumberFormat="1" applyFont="1" applyFill="1" applyBorder="1" applyAlignment="1" applyProtection="1">
      <alignment vertical="center"/>
    </xf>
    <xf numFmtId="0" fontId="0" fillId="0" borderId="9" xfId="0" applyBorder="1"/>
    <xf numFmtId="164" fontId="0" fillId="0" borderId="20" xfId="1" applyNumberFormat="1" applyFont="1" applyFill="1" applyBorder="1" applyAlignment="1" applyProtection="1">
      <alignment vertical="center"/>
    </xf>
    <xf numFmtId="164" fontId="0" fillId="0" borderId="13" xfId="1" applyNumberFormat="1" applyFont="1" applyFill="1" applyBorder="1" applyAlignment="1" applyProtection="1">
      <alignment vertical="center"/>
    </xf>
    <xf numFmtId="164" fontId="0" fillId="0" borderId="21" xfId="1" applyNumberFormat="1" applyFont="1" applyFill="1" applyBorder="1" applyAlignment="1" applyProtection="1">
      <alignment vertical="center"/>
    </xf>
    <xf numFmtId="164" fontId="0" fillId="0" borderId="23" xfId="1" applyNumberFormat="1" applyFont="1" applyFill="1" applyBorder="1" applyAlignment="1" applyProtection="1">
      <alignment vertical="center"/>
    </xf>
    <xf numFmtId="164" fontId="0" fillId="0" borderId="0" xfId="1" applyNumberFormat="1" applyFont="1" applyFill="1" applyAlignment="1" applyProtection="1">
      <alignment vertical="center"/>
    </xf>
    <xf numFmtId="0" fontId="0" fillId="7" borderId="38" xfId="0" applyFill="1" applyBorder="1"/>
    <xf numFmtId="0" fontId="0" fillId="0" borderId="38" xfId="0" applyBorder="1"/>
    <xf numFmtId="0" fontId="3" fillId="3" borderId="29" xfId="0" applyFont="1" applyFill="1" applyBorder="1" applyAlignment="1">
      <alignment horizontal="center" vertical="center" wrapText="1"/>
    </xf>
    <xf numFmtId="4" fontId="3" fillId="3" borderId="29" xfId="0" applyNumberFormat="1" applyFont="1" applyFill="1" applyBorder="1" applyAlignment="1">
      <alignment horizontal="center" vertical="center" wrapText="1"/>
    </xf>
    <xf numFmtId="0" fontId="3" fillId="4" borderId="29" xfId="0" applyFont="1" applyFill="1" applyBorder="1" applyAlignment="1">
      <alignment horizontal="center" vertical="center" wrapText="1"/>
    </xf>
    <xf numFmtId="49" fontId="3" fillId="3" borderId="29" xfId="0" applyNumberFormat="1" applyFont="1" applyFill="1" applyBorder="1" applyAlignment="1">
      <alignment horizontal="center" vertical="center" wrapText="1"/>
    </xf>
    <xf numFmtId="49" fontId="0" fillId="2" borderId="0" xfId="0" applyNumberFormat="1" applyFill="1" applyAlignment="1">
      <alignment vertical="center"/>
    </xf>
    <xf numFmtId="49" fontId="0" fillId="2" borderId="0" xfId="0" applyNumberFormat="1" applyFill="1" applyAlignment="1">
      <alignment vertical="center" wrapText="1"/>
    </xf>
    <xf numFmtId="4" fontId="0" fillId="2" borderId="0" xfId="1" applyNumberFormat="1" applyFont="1" applyFill="1" applyAlignment="1">
      <alignment vertical="center"/>
    </xf>
    <xf numFmtId="164" fontId="0" fillId="2" borderId="0" xfId="1" applyNumberFormat="1" applyFont="1" applyFill="1" applyAlignment="1">
      <alignment vertical="center"/>
    </xf>
    <xf numFmtId="164" fontId="0" fillId="2" borderId="0" xfId="0" applyNumberFormat="1" applyFill="1" applyAlignment="1">
      <alignment vertical="center"/>
    </xf>
    <xf numFmtId="49" fontId="0" fillId="0" borderId="0" xfId="0" applyNumberFormat="1" applyAlignment="1">
      <alignment vertical="center" wrapText="1"/>
    </xf>
    <xf numFmtId="4" fontId="0" fillId="0" borderId="0" xfId="1" applyNumberFormat="1" applyFont="1" applyAlignment="1">
      <alignment vertical="center"/>
    </xf>
    <xf numFmtId="4" fontId="19" fillId="0" borderId="0" xfId="0" applyNumberFormat="1" applyFont="1"/>
    <xf numFmtId="4" fontId="19" fillId="0" borderId="15" xfId="0" applyNumberFormat="1" applyFont="1" applyBorder="1"/>
    <xf numFmtId="0" fontId="3" fillId="3" borderId="28" xfId="0" applyFont="1" applyFill="1" applyBorder="1" applyAlignment="1" applyProtection="1">
      <alignment horizontal="center" vertical="center"/>
      <protection locked="0"/>
    </xf>
    <xf numFmtId="0" fontId="0" fillId="6" borderId="21" xfId="0" applyFill="1" applyBorder="1"/>
    <xf numFmtId="0" fontId="0" fillId="0" borderId="3" xfId="0" applyBorder="1"/>
    <xf numFmtId="0" fontId="0" fillId="3" borderId="15" xfId="0" applyFill="1" applyBorder="1"/>
    <xf numFmtId="0" fontId="0" fillId="4" borderId="0" xfId="0" applyFill="1" applyAlignment="1">
      <alignment horizontal="center" vertical="center"/>
    </xf>
    <xf numFmtId="0" fontId="0" fillId="4" borderId="15" xfId="0" applyFill="1" applyBorder="1" applyAlignment="1">
      <alignment horizontal="center" vertical="center"/>
    </xf>
    <xf numFmtId="0" fontId="0" fillId="0" borderId="15" xfId="0" applyBorder="1"/>
    <xf numFmtId="0" fontId="0" fillId="5" borderId="21" xfId="0" applyFill="1" applyBorder="1"/>
    <xf numFmtId="165" fontId="0" fillId="5" borderId="21" xfId="2" applyNumberFormat="1" applyFont="1" applyFill="1" applyBorder="1" applyProtection="1"/>
    <xf numFmtId="0" fontId="0" fillId="5" borderId="31" xfId="0" applyFill="1" applyBorder="1"/>
    <xf numFmtId="165" fontId="0" fillId="5" borderId="35" xfId="2" applyNumberFormat="1" applyFont="1" applyFill="1" applyBorder="1" applyProtection="1"/>
    <xf numFmtId="165" fontId="0" fillId="5" borderId="30" xfId="2" applyNumberFormat="1" applyFont="1" applyFill="1" applyBorder="1" applyProtection="1"/>
    <xf numFmtId="165" fontId="0" fillId="5" borderId="31" xfId="2" applyNumberFormat="1" applyFont="1" applyFill="1" applyBorder="1" applyProtection="1"/>
    <xf numFmtId="0" fontId="0" fillId="5" borderId="33" xfId="0" applyFill="1" applyBorder="1"/>
    <xf numFmtId="165" fontId="0" fillId="5" borderId="34" xfId="2" applyNumberFormat="1" applyFont="1" applyFill="1" applyBorder="1" applyProtection="1"/>
    <xf numFmtId="165" fontId="0" fillId="5" borderId="32" xfId="2" applyNumberFormat="1" applyFont="1" applyFill="1" applyBorder="1" applyProtection="1"/>
    <xf numFmtId="0" fontId="0" fillId="0" borderId="0" xfId="0" applyAlignment="1">
      <alignment vertical="top" wrapText="1"/>
    </xf>
    <xf numFmtId="0" fontId="0" fillId="0" borderId="10" xfId="0" applyBorder="1" applyAlignment="1">
      <alignment horizontal="left" vertical="top" wrapText="1"/>
    </xf>
    <xf numFmtId="0" fontId="0" fillId="0" borderId="0" xfId="0" applyAlignment="1">
      <alignment horizontal="left" vertical="top"/>
    </xf>
    <xf numFmtId="0" fontId="17" fillId="6" borderId="5" xfId="0" applyFont="1" applyFill="1" applyBorder="1" applyAlignment="1">
      <alignment horizontal="left" vertical="center"/>
    </xf>
    <xf numFmtId="0" fontId="11" fillId="4" borderId="26" xfId="0" applyFont="1" applyFill="1" applyBorder="1" applyAlignment="1">
      <alignment vertical="center" wrapText="1"/>
    </xf>
    <xf numFmtId="0" fontId="0" fillId="4" borderId="10" xfId="0" applyFill="1" applyBorder="1" applyAlignment="1">
      <alignment horizontal="center"/>
    </xf>
    <xf numFmtId="0" fontId="13" fillId="5" borderId="10" xfId="0" applyFont="1" applyFill="1" applyBorder="1" applyAlignment="1">
      <alignment horizontal="left" vertical="center" wrapText="1"/>
    </xf>
    <xf numFmtId="0" fontId="14" fillId="5" borderId="0" xfId="0" applyFont="1" applyFill="1" applyAlignment="1" applyProtection="1">
      <alignment horizontal="left" vertical="center" wrapText="1"/>
      <protection locked="0"/>
    </xf>
    <xf numFmtId="0" fontId="14" fillId="5" borderId="11" xfId="0" applyFont="1" applyFill="1" applyBorder="1" applyProtection="1">
      <protection locked="0"/>
    </xf>
    <xf numFmtId="0" fontId="13" fillId="6" borderId="10" xfId="0" applyFont="1" applyFill="1" applyBorder="1" applyAlignment="1">
      <alignment horizontal="left" vertical="center" wrapText="1"/>
    </xf>
    <xf numFmtId="0" fontId="5" fillId="6" borderId="0" xfId="0" applyFont="1" applyFill="1" applyAlignment="1" applyProtection="1">
      <alignment horizontal="left" vertical="center" wrapText="1"/>
      <protection locked="0"/>
    </xf>
    <xf numFmtId="0" fontId="5" fillId="6" borderId="11" xfId="0" applyFont="1" applyFill="1" applyBorder="1" applyProtection="1">
      <protection locked="0"/>
    </xf>
    <xf numFmtId="0" fontId="13" fillId="5" borderId="12" xfId="0" applyFont="1" applyFill="1" applyBorder="1" applyAlignment="1">
      <alignment horizontal="left" vertical="center" wrapText="1"/>
    </xf>
    <xf numFmtId="0" fontId="14" fillId="5" borderId="13" xfId="0" applyFont="1" applyFill="1" applyBorder="1" applyAlignment="1" applyProtection="1">
      <alignment horizontal="left" vertical="center" wrapText="1"/>
      <protection locked="0"/>
    </xf>
    <xf numFmtId="0" fontId="14" fillId="5" borderId="13" xfId="0" applyFont="1" applyFill="1" applyBorder="1" applyProtection="1">
      <protection locked="0"/>
    </xf>
    <xf numFmtId="0" fontId="14" fillId="5" borderId="14" xfId="0" applyFont="1" applyFill="1" applyBorder="1" applyProtection="1">
      <protection locked="0"/>
    </xf>
    <xf numFmtId="0" fontId="11" fillId="4" borderId="24" xfId="0" applyFont="1" applyFill="1" applyBorder="1" applyAlignment="1">
      <alignment horizontal="left" vertical="center" wrapText="1"/>
    </xf>
    <xf numFmtId="0" fontId="0" fillId="0" borderId="0" xfId="0" applyAlignment="1">
      <alignment vertical="top"/>
    </xf>
    <xf numFmtId="0" fontId="0" fillId="0" borderId="11" xfId="0" applyBorder="1" applyAlignment="1">
      <alignment horizontal="left" vertical="top"/>
    </xf>
    <xf numFmtId="0" fontId="4" fillId="0" borderId="10" xfId="0" applyFont="1" applyBorder="1" applyAlignment="1">
      <alignment horizontal="left" vertical="center"/>
    </xf>
    <xf numFmtId="0" fontId="0" fillId="0" borderId="10" xfId="0" applyBorder="1"/>
    <xf numFmtId="0" fontId="0" fillId="0" borderId="0" xfId="0" applyAlignment="1">
      <alignment horizontal="left" vertical="center"/>
    </xf>
    <xf numFmtId="0" fontId="0" fillId="0" borderId="11" xfId="0" applyBorder="1" applyAlignment="1">
      <alignment horizontal="left" vertical="center"/>
    </xf>
    <xf numFmtId="0" fontId="24" fillId="0" borderId="10" xfId="0" applyFont="1" applyBorder="1"/>
    <xf numFmtId="0" fontId="0" fillId="0" borderId="11" xfId="0" applyBorder="1"/>
    <xf numFmtId="0" fontId="4" fillId="0" borderId="10" xfId="0" applyFont="1" applyBorder="1"/>
    <xf numFmtId="0" fontId="13" fillId="6" borderId="40" xfId="0" applyFont="1" applyFill="1" applyBorder="1" applyAlignment="1">
      <alignment horizontal="left" vertical="center" wrapText="1"/>
    </xf>
    <xf numFmtId="0" fontId="0" fillId="6" borderId="40" xfId="0" applyFill="1" applyBorder="1" applyAlignment="1" applyProtection="1">
      <alignment horizontal="center" vertical="center" wrapText="1"/>
      <protection locked="0"/>
    </xf>
    <xf numFmtId="166" fontId="0" fillId="6" borderId="40" xfId="1" applyNumberFormat="1" applyFont="1" applyFill="1" applyBorder="1" applyAlignment="1" applyProtection="1">
      <alignment horizontal="right" vertical="center" wrapText="1"/>
      <protection locked="0"/>
    </xf>
    <xf numFmtId="0" fontId="27" fillId="3" borderId="5" xfId="0" applyFont="1" applyFill="1" applyBorder="1" applyAlignment="1">
      <alignment vertical="center"/>
    </xf>
    <xf numFmtId="0" fontId="0" fillId="0" borderId="0" xfId="0" applyAlignment="1" applyProtection="1">
      <alignment vertical="top" wrapText="1"/>
      <protection locked="0"/>
    </xf>
    <xf numFmtId="0" fontId="4" fillId="0" borderId="0" xfId="0" applyFont="1" applyAlignment="1" applyProtection="1">
      <alignment vertical="top" wrapText="1"/>
      <protection locked="0"/>
    </xf>
    <xf numFmtId="0" fontId="13" fillId="8" borderId="40" xfId="0" applyFont="1" applyFill="1" applyBorder="1" applyAlignment="1">
      <alignment horizontal="left" vertical="center" wrapText="1"/>
    </xf>
    <xf numFmtId="3" fontId="0" fillId="0" borderId="0" xfId="1" applyNumberFormat="1" applyFont="1" applyAlignment="1" applyProtection="1">
      <alignment vertical="center"/>
      <protection locked="0"/>
    </xf>
    <xf numFmtId="0" fontId="10" fillId="0" borderId="0" xfId="0" applyFont="1"/>
    <xf numFmtId="0" fontId="0" fillId="2" borderId="0" xfId="0" applyFill="1" applyAlignment="1">
      <alignment vertical="center" wrapText="1"/>
    </xf>
    <xf numFmtId="0" fontId="3" fillId="4" borderId="0" xfId="0" applyFont="1" applyFill="1" applyAlignment="1">
      <alignment horizontal="center" vertical="center"/>
    </xf>
    <xf numFmtId="0" fontId="3" fillId="4" borderId="11" xfId="0" applyFont="1" applyFill="1" applyBorder="1" applyAlignment="1">
      <alignment horizontal="center" vertical="center"/>
    </xf>
    <xf numFmtId="3" fontId="0" fillId="2" borderId="0" xfId="1" applyNumberFormat="1" applyFont="1" applyFill="1" applyAlignment="1">
      <alignment vertical="center"/>
    </xf>
    <xf numFmtId="3" fontId="0" fillId="0" borderId="0" xfId="1" applyNumberFormat="1" applyFont="1" applyAlignment="1">
      <alignment vertical="center"/>
    </xf>
    <xf numFmtId="4" fontId="0" fillId="2" borderId="0" xfId="0" applyNumberFormat="1" applyFill="1" applyAlignment="1">
      <alignment vertical="center"/>
    </xf>
    <xf numFmtId="4" fontId="0" fillId="0" borderId="0" xfId="0" applyNumberFormat="1" applyAlignment="1">
      <alignment vertical="center"/>
    </xf>
    <xf numFmtId="0" fontId="0" fillId="6" borderId="5" xfId="0" applyFill="1" applyBorder="1" applyAlignment="1">
      <alignment horizontal="left" vertical="center"/>
    </xf>
    <xf numFmtId="0" fontId="0" fillId="6" borderId="40" xfId="0" applyFill="1" applyBorder="1"/>
    <xf numFmtId="10" fontId="13" fillId="0" borderId="40" xfId="2" applyNumberFormat="1" applyFont="1" applyBorder="1" applyAlignment="1">
      <alignment horizontal="center"/>
    </xf>
    <xf numFmtId="9" fontId="13" fillId="0" borderId="40" xfId="2" applyFont="1" applyBorder="1" applyAlignment="1">
      <alignment horizontal="center"/>
    </xf>
    <xf numFmtId="0" fontId="0" fillId="6" borderId="15" xfId="0" applyFill="1" applyBorder="1"/>
    <xf numFmtId="165" fontId="0" fillId="6" borderId="0" xfId="0" applyNumberFormat="1" applyFill="1"/>
    <xf numFmtId="49" fontId="0" fillId="2" borderId="0" xfId="0" applyNumberFormat="1" applyFill="1" applyAlignment="1">
      <alignment horizontal="center" vertical="center"/>
    </xf>
    <xf numFmtId="0" fontId="0" fillId="0" borderId="0" xfId="0" applyAlignment="1">
      <alignment horizontal="center"/>
    </xf>
    <xf numFmtId="0" fontId="0" fillId="0" borderId="0" xfId="0" applyAlignment="1">
      <alignment horizontal="right"/>
    </xf>
    <xf numFmtId="49" fontId="3" fillId="3" borderId="29" xfId="0" applyNumberFormat="1" applyFont="1" applyFill="1" applyBorder="1" applyAlignment="1">
      <alignment horizontal="right" vertical="center" wrapText="1"/>
    </xf>
    <xf numFmtId="49" fontId="0" fillId="2" borderId="0" xfId="0" applyNumberFormat="1" applyFill="1" applyAlignment="1">
      <alignment horizontal="right" vertical="center"/>
    </xf>
    <xf numFmtId="49" fontId="0" fillId="0" borderId="0" xfId="0" applyNumberFormat="1" applyAlignment="1">
      <alignment horizontal="right" vertical="center"/>
    </xf>
    <xf numFmtId="49" fontId="0" fillId="2" borderId="0" xfId="0" applyNumberFormat="1" applyFill="1" applyAlignment="1">
      <alignment horizontal="right" vertical="center" wrapText="1"/>
    </xf>
    <xf numFmtId="49" fontId="0" fillId="0" borderId="0" xfId="0" applyNumberFormat="1" applyAlignment="1">
      <alignment horizontal="right" vertical="center" wrapText="1"/>
    </xf>
    <xf numFmtId="0" fontId="5" fillId="4" borderId="0" xfId="0" applyFont="1" applyFill="1" applyAlignment="1">
      <alignment horizontal="center"/>
    </xf>
    <xf numFmtId="0" fontId="4" fillId="4" borderId="0" xfId="0" applyFont="1" applyFill="1" applyAlignment="1">
      <alignment horizontal="center" vertical="center"/>
    </xf>
    <xf numFmtId="4" fontId="13" fillId="0" borderId="0" xfId="0" applyNumberFormat="1" applyFont="1"/>
    <xf numFmtId="165" fontId="4" fillId="5" borderId="30" xfId="2" applyNumberFormat="1" applyFont="1" applyFill="1" applyBorder="1" applyProtection="1"/>
    <xf numFmtId="167" fontId="0" fillId="9" borderId="0" xfId="0" applyNumberFormat="1" applyFill="1"/>
    <xf numFmtId="4" fontId="19" fillId="0" borderId="40" xfId="0" applyNumberFormat="1" applyFont="1" applyBorder="1"/>
    <xf numFmtId="3" fontId="0" fillId="2" borderId="0" xfId="0" applyNumberFormat="1" applyFill="1" applyAlignment="1">
      <alignment vertical="center"/>
    </xf>
    <xf numFmtId="3" fontId="0" fillId="0" borderId="0" xfId="0" applyNumberFormat="1" applyAlignment="1">
      <alignment vertical="center"/>
    </xf>
    <xf numFmtId="3" fontId="19" fillId="0" borderId="40" xfId="0" applyNumberFormat="1" applyFont="1" applyBorder="1"/>
    <xf numFmtId="4" fontId="19" fillId="0" borderId="16" xfId="0" applyNumberFormat="1" applyFont="1" applyBorder="1"/>
    <xf numFmtId="0" fontId="0" fillId="2" borderId="0" xfId="0" applyFill="1" applyAlignment="1">
      <alignment horizontal="left" vertical="center"/>
    </xf>
    <xf numFmtId="0" fontId="19" fillId="6" borderId="0" xfId="0" applyFont="1" applyFill="1" applyAlignment="1">
      <alignment horizontal="center"/>
    </xf>
    <xf numFmtId="0" fontId="19" fillId="0" borderId="0" xfId="0" applyFont="1"/>
    <xf numFmtId="0" fontId="0" fillId="5" borderId="0" xfId="0" applyFill="1"/>
    <xf numFmtId="0" fontId="19" fillId="6" borderId="40" xfId="0" applyFont="1" applyFill="1" applyBorder="1" applyAlignment="1" applyProtection="1">
      <alignment horizontal="right" vertical="center" wrapText="1"/>
      <protection locked="0"/>
    </xf>
    <xf numFmtId="166" fontId="0" fillId="8" borderId="40" xfId="1" applyNumberFormat="1" applyFont="1" applyFill="1" applyBorder="1" applyAlignment="1" applyProtection="1">
      <alignment horizontal="right" vertical="center" wrapText="1"/>
    </xf>
    <xf numFmtId="49" fontId="0" fillId="0" borderId="0" xfId="0" applyNumberFormat="1" applyAlignment="1">
      <alignment horizontal="center" vertical="center" wrapText="1"/>
    </xf>
    <xf numFmtId="0" fontId="0" fillId="2" borderId="0" xfId="0" applyFill="1" applyAlignment="1">
      <alignment vertical="center"/>
    </xf>
    <xf numFmtId="0" fontId="0" fillId="0" borderId="0" xfId="0" applyProtection="1">
      <protection locked="0"/>
    </xf>
    <xf numFmtId="0" fontId="12" fillId="0" borderId="0" xfId="0" applyFont="1" applyAlignment="1" applyProtection="1">
      <alignment wrapText="1"/>
      <protection locked="0"/>
    </xf>
    <xf numFmtId="0" fontId="12" fillId="0" borderId="0" xfId="0" applyFont="1" applyProtection="1">
      <protection locked="0"/>
    </xf>
    <xf numFmtId="0" fontId="25" fillId="0" borderId="0" xfId="0" applyFont="1" applyProtection="1">
      <protection locked="0"/>
    </xf>
    <xf numFmtId="0" fontId="10" fillId="0" borderId="0" xfId="0" applyFont="1" applyAlignment="1" applyProtection="1">
      <alignment horizontal="left"/>
      <protection locked="0"/>
    </xf>
    <xf numFmtId="0" fontId="11" fillId="4" borderId="3" xfId="3" applyFont="1" applyFill="1" applyBorder="1" applyAlignment="1" applyProtection="1">
      <alignment horizontal="center" vertical="center"/>
      <protection locked="0"/>
    </xf>
    <xf numFmtId="0" fontId="11" fillId="4" borderId="3" xfId="3" applyFont="1" applyFill="1" applyBorder="1" applyAlignment="1" applyProtection="1">
      <alignment horizontal="center" vertical="center" wrapText="1"/>
      <protection locked="0"/>
    </xf>
    <xf numFmtId="0" fontId="8" fillId="0" borderId="0" xfId="0" applyFont="1" applyProtection="1">
      <protection locked="0"/>
    </xf>
    <xf numFmtId="0" fontId="0" fillId="3" borderId="0" xfId="0" applyFill="1" applyAlignment="1" applyProtection="1">
      <alignment horizontal="center" vertical="center" wrapText="1"/>
      <protection locked="0"/>
    </xf>
    <xf numFmtId="4" fontId="0" fillId="3" borderId="0" xfId="0" applyNumberFormat="1" applyFill="1" applyAlignment="1" applyProtection="1">
      <alignment horizontal="center" vertical="center" wrapText="1"/>
      <protection locked="0"/>
    </xf>
    <xf numFmtId="0" fontId="0" fillId="4" borderId="0" xfId="0" applyFill="1" applyAlignment="1" applyProtection="1">
      <alignment horizontal="center" vertical="center" wrapText="1"/>
      <protection locked="0"/>
    </xf>
    <xf numFmtId="49" fontId="0" fillId="3" borderId="0" xfId="0" applyNumberFormat="1" applyFill="1" applyAlignment="1" applyProtection="1">
      <alignment horizontal="center" vertical="center" wrapText="1"/>
      <protection locked="0"/>
    </xf>
    <xf numFmtId="164" fontId="0" fillId="0" borderId="0" xfId="0" applyNumberFormat="1" applyAlignment="1" applyProtection="1">
      <alignment vertical="center"/>
      <protection locked="0"/>
    </xf>
    <xf numFmtId="0" fontId="0" fillId="6" borderId="0" xfId="0" applyFill="1" applyAlignment="1" applyProtection="1">
      <alignment vertical="center" textRotation="255"/>
      <protection locked="0"/>
    </xf>
    <xf numFmtId="0" fontId="5" fillId="4" borderId="0" xfId="0" applyFont="1" applyFill="1" applyProtection="1">
      <protection locked="0"/>
    </xf>
    <xf numFmtId="4" fontId="5" fillId="4" borderId="0" xfId="0" applyNumberFormat="1" applyFont="1" applyFill="1" applyProtection="1">
      <protection locked="0"/>
    </xf>
    <xf numFmtId="0" fontId="0" fillId="0" borderId="0" xfId="0" applyAlignment="1" applyProtection="1">
      <alignment horizontal="justify" vertical="top" wrapText="1"/>
      <protection locked="0"/>
    </xf>
    <xf numFmtId="0" fontId="0" fillId="0" borderId="0" xfId="0" applyAlignment="1" applyProtection="1">
      <alignment horizontal="center" vertical="top" wrapText="1"/>
      <protection locked="0"/>
    </xf>
    <xf numFmtId="0" fontId="22" fillId="0" borderId="0" xfId="0" applyFont="1" applyAlignment="1" applyProtection="1">
      <alignment vertical="center"/>
      <protection locked="0"/>
    </xf>
    <xf numFmtId="0" fontId="23" fillId="0" borderId="0" xfId="0" applyFont="1" applyAlignment="1" applyProtection="1">
      <alignment vertical="center"/>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wrapText="1"/>
      <protection locked="0"/>
    </xf>
    <xf numFmtId="0" fontId="0" fillId="2" borderId="2" xfId="0" applyFill="1" applyBorder="1" applyProtection="1">
      <protection locked="0"/>
    </xf>
    <xf numFmtId="0" fontId="0" fillId="2" borderId="0" xfId="0" applyFill="1" applyProtection="1">
      <protection locked="0"/>
    </xf>
    <xf numFmtId="10" fontId="5" fillId="0" borderId="0" xfId="0" applyNumberFormat="1" applyFont="1" applyProtection="1">
      <protection locked="0"/>
    </xf>
    <xf numFmtId="0" fontId="4" fillId="0" borderId="0" xfId="0" applyFont="1" applyProtection="1">
      <protection locked="0"/>
    </xf>
    <xf numFmtId="0" fontId="3" fillId="3" borderId="1"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wrapText="1"/>
      <protection locked="0"/>
    </xf>
    <xf numFmtId="168" fontId="4" fillId="0" borderId="0" xfId="0" applyNumberFormat="1" applyFont="1"/>
    <xf numFmtId="10" fontId="5" fillId="0" borderId="0" xfId="0" applyNumberFormat="1" applyFont="1"/>
    <xf numFmtId="2" fontId="0" fillId="6" borderId="13" xfId="2" applyNumberFormat="1" applyFont="1" applyFill="1" applyBorder="1" applyAlignment="1" applyProtection="1">
      <alignment wrapText="1"/>
    </xf>
    <xf numFmtId="2" fontId="0" fillId="6" borderId="21" xfId="2" applyNumberFormat="1" applyFont="1" applyFill="1" applyBorder="1" applyAlignment="1" applyProtection="1">
      <alignment wrapText="1"/>
    </xf>
    <xf numFmtId="0" fontId="5" fillId="6" borderId="0" xfId="0" applyFont="1" applyFill="1"/>
    <xf numFmtId="0" fontId="3" fillId="4" borderId="4" xfId="0" applyFont="1" applyFill="1" applyBorder="1" applyAlignment="1">
      <alignment horizontal="center" vertical="center"/>
    </xf>
    <xf numFmtId="49" fontId="0" fillId="0" borderId="40" xfId="0" applyNumberFormat="1" applyBorder="1"/>
    <xf numFmtId="49" fontId="0" fillId="0" borderId="40" xfId="0" applyNumberFormat="1" applyBorder="1" applyAlignment="1">
      <alignment horizontal="center" vertical="center"/>
    </xf>
    <xf numFmtId="169" fontId="0" fillId="0" borderId="40" xfId="1" applyNumberFormat="1" applyFont="1" applyFill="1" applyBorder="1" applyAlignment="1">
      <alignment vertical="center"/>
    </xf>
    <xf numFmtId="169" fontId="0" fillId="0" borderId="40" xfId="1" applyNumberFormat="1" applyFont="1" applyBorder="1" applyAlignment="1" applyProtection="1">
      <alignment vertical="center"/>
      <protection locked="0"/>
    </xf>
    <xf numFmtId="169" fontId="0" fillId="0" borderId="40" xfId="1" applyNumberFormat="1" applyFont="1" applyBorder="1" applyAlignment="1" applyProtection="1">
      <alignment vertical="center"/>
    </xf>
    <xf numFmtId="169" fontId="0" fillId="0" borderId="40" xfId="1" applyNumberFormat="1" applyFont="1" applyBorder="1" applyAlignment="1">
      <alignment vertical="center"/>
    </xf>
    <xf numFmtId="169" fontId="19" fillId="0" borderId="40" xfId="1" applyNumberFormat="1" applyFont="1" applyBorder="1" applyAlignment="1">
      <alignment vertical="center"/>
    </xf>
    <xf numFmtId="169" fontId="19" fillId="0" borderId="40" xfId="1" applyNumberFormat="1" applyFont="1" applyFill="1" applyBorder="1" applyAlignment="1">
      <alignment vertical="center"/>
    </xf>
    <xf numFmtId="169" fontId="0" fillId="0" borderId="40" xfId="1" applyNumberFormat="1" applyFont="1" applyFill="1" applyBorder="1" applyAlignment="1" applyProtection="1">
      <alignment vertical="center"/>
      <protection locked="0"/>
    </xf>
    <xf numFmtId="49" fontId="0" fillId="0" borderId="40" xfId="0" applyNumberFormat="1" applyBorder="1" applyProtection="1">
      <protection locked="0"/>
    </xf>
    <xf numFmtId="49" fontId="0" fillId="0" borderId="48" xfId="0" applyNumberFormat="1" applyBorder="1"/>
    <xf numFmtId="49" fontId="0" fillId="0" borderId="48" xfId="0" applyNumberFormat="1" applyBorder="1" applyAlignment="1">
      <alignment horizontal="center" vertical="center"/>
    </xf>
    <xf numFmtId="169" fontId="0" fillId="0" borderId="48" xfId="1" applyNumberFormat="1" applyFont="1" applyFill="1" applyBorder="1" applyAlignment="1">
      <alignment vertical="center"/>
    </xf>
    <xf numFmtId="49" fontId="0" fillId="0" borderId="49" xfId="0" applyNumberFormat="1" applyBorder="1"/>
    <xf numFmtId="49" fontId="0" fillId="0" borderId="50" xfId="0" applyNumberFormat="1" applyBorder="1"/>
    <xf numFmtId="49" fontId="0" fillId="0" borderId="51" xfId="0" applyNumberFormat="1" applyBorder="1"/>
    <xf numFmtId="49" fontId="0" fillId="0" borderId="51" xfId="0" applyNumberFormat="1" applyBorder="1" applyAlignment="1">
      <alignment horizontal="center" vertical="center"/>
    </xf>
    <xf numFmtId="169" fontId="0" fillId="0" borderId="51" xfId="1" applyNumberFormat="1" applyFont="1" applyBorder="1" applyAlignment="1" applyProtection="1">
      <alignment vertical="center"/>
      <protection locked="0"/>
    </xf>
    <xf numFmtId="169" fontId="0" fillId="0" borderId="51" xfId="1" applyNumberFormat="1" applyFont="1" applyBorder="1" applyAlignment="1" applyProtection="1">
      <alignment vertical="center"/>
    </xf>
    <xf numFmtId="49" fontId="0" fillId="0" borderId="52" xfId="0" applyNumberFormat="1" applyBorder="1"/>
    <xf numFmtId="0" fontId="0" fillId="3" borderId="53" xfId="0" applyFill="1" applyBorder="1" applyAlignment="1">
      <alignment horizontal="center" vertical="center"/>
    </xf>
    <xf numFmtId="0" fontId="0" fillId="3" borderId="53" xfId="0" applyFill="1" applyBorder="1" applyAlignment="1">
      <alignment horizontal="center" vertical="center" wrapText="1"/>
    </xf>
    <xf numFmtId="0" fontId="0" fillId="3" borderId="54" xfId="0" applyFill="1" applyBorder="1" applyAlignment="1">
      <alignment horizontal="center" vertical="center"/>
    </xf>
    <xf numFmtId="169" fontId="0" fillId="0" borderId="48" xfId="1" applyNumberFormat="1" applyFont="1" applyBorder="1" applyAlignment="1">
      <alignment vertical="center"/>
    </xf>
    <xf numFmtId="169" fontId="0" fillId="0" borderId="51" xfId="1" applyNumberFormat="1" applyFont="1" applyBorder="1" applyAlignment="1">
      <alignment vertical="center"/>
    </xf>
    <xf numFmtId="0" fontId="11" fillId="4" borderId="10" xfId="3" applyFont="1" applyFill="1" applyBorder="1" applyAlignment="1">
      <alignment vertical="center" wrapText="1"/>
    </xf>
    <xf numFmtId="0" fontId="11" fillId="4" borderId="12" xfId="3" applyFont="1" applyFill="1" applyBorder="1" applyAlignment="1">
      <alignment vertical="center" wrapText="1"/>
    </xf>
    <xf numFmtId="49" fontId="0" fillId="0" borderId="45" xfId="0" applyNumberFormat="1" applyBorder="1"/>
    <xf numFmtId="49" fontId="0" fillId="0" borderId="45" xfId="0" applyNumberFormat="1" applyBorder="1" applyAlignment="1">
      <alignment horizontal="center" vertical="center"/>
    </xf>
    <xf numFmtId="169" fontId="0" fillId="0" borderId="45" xfId="1" applyNumberFormat="1" applyFont="1" applyBorder="1" applyAlignment="1">
      <alignment vertical="center"/>
    </xf>
    <xf numFmtId="49" fontId="0" fillId="0" borderId="40" xfId="0" applyNumberFormat="1" applyBorder="1" applyAlignment="1" applyProtection="1">
      <alignment horizontal="center" vertical="center"/>
      <protection locked="0"/>
    </xf>
    <xf numFmtId="49" fontId="0" fillId="0" borderId="55" xfId="0" applyNumberFormat="1" applyBorder="1"/>
    <xf numFmtId="49" fontId="0" fillId="0" borderId="48" xfId="0" applyNumberFormat="1" applyBorder="1" applyProtection="1">
      <protection locked="0"/>
    </xf>
    <xf numFmtId="49" fontId="0" fillId="0" borderId="48" xfId="0" applyNumberFormat="1" applyBorder="1" applyAlignment="1" applyProtection="1">
      <alignment horizontal="center" vertical="center"/>
      <protection locked="0"/>
    </xf>
    <xf numFmtId="169" fontId="0" fillId="0" borderId="48" xfId="1" applyNumberFormat="1" applyFont="1" applyFill="1" applyBorder="1" applyAlignment="1" applyProtection="1">
      <alignment vertical="center"/>
      <protection locked="0"/>
    </xf>
    <xf numFmtId="49" fontId="0" fillId="0" borderId="51" xfId="0" applyNumberFormat="1" applyBorder="1" applyProtection="1">
      <protection locked="0"/>
    </xf>
    <xf numFmtId="49" fontId="0" fillId="0" borderId="51" xfId="0" applyNumberFormat="1" applyBorder="1" applyAlignment="1" applyProtection="1">
      <alignment horizontal="center" vertical="center"/>
      <protection locked="0"/>
    </xf>
    <xf numFmtId="3" fontId="19" fillId="0" borderId="47" xfId="0" applyNumberFormat="1" applyFont="1" applyBorder="1"/>
    <xf numFmtId="4" fontId="19" fillId="0" borderId="47" xfId="0" applyNumberFormat="1" applyFont="1" applyBorder="1"/>
    <xf numFmtId="3" fontId="19" fillId="0" borderId="56" xfId="0" applyNumberFormat="1" applyFont="1" applyBorder="1"/>
    <xf numFmtId="4" fontId="19" fillId="0" borderId="56" xfId="0" applyNumberFormat="1" applyFont="1" applyBorder="1"/>
    <xf numFmtId="3" fontId="19" fillId="0" borderId="57" xfId="0" applyNumberFormat="1" applyFont="1" applyBorder="1"/>
    <xf numFmtId="4" fontId="19" fillId="0" borderId="57" xfId="0" applyNumberFormat="1" applyFont="1" applyBorder="1"/>
    <xf numFmtId="167" fontId="0" fillId="5" borderId="53" xfId="2" applyNumberFormat="1" applyFont="1" applyFill="1" applyBorder="1" applyProtection="1"/>
    <xf numFmtId="165" fontId="0" fillId="5" borderId="53" xfId="2" applyNumberFormat="1" applyFont="1" applyFill="1" applyBorder="1" applyProtection="1"/>
    <xf numFmtId="0" fontId="0" fillId="4" borderId="20" xfId="0" applyFill="1" applyBorder="1" applyAlignment="1">
      <alignment horizontal="center" vertical="center"/>
    </xf>
    <xf numFmtId="0" fontId="0" fillId="4" borderId="13" xfId="0" applyFill="1" applyBorder="1" applyAlignment="1">
      <alignment horizontal="center" vertical="center"/>
    </xf>
    <xf numFmtId="0" fontId="0" fillId="4" borderId="21" xfId="0" applyFill="1" applyBorder="1" applyAlignment="1">
      <alignment horizontal="center" vertical="center"/>
    </xf>
    <xf numFmtId="4" fontId="13" fillId="0" borderId="47" xfId="0" applyNumberFormat="1" applyFont="1" applyBorder="1" applyAlignment="1">
      <alignment horizontal="center"/>
    </xf>
    <xf numFmtId="0" fontId="3" fillId="4" borderId="58"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60" xfId="0" applyFont="1" applyFill="1" applyBorder="1" applyAlignment="1">
      <alignment horizontal="center" vertical="center"/>
    </xf>
    <xf numFmtId="0" fontId="12" fillId="6" borderId="0" xfId="0" applyFont="1" applyFill="1"/>
    <xf numFmtId="0" fontId="0" fillId="0" borderId="10" xfId="0" applyBorder="1" applyAlignment="1">
      <alignment horizontal="left" wrapText="1"/>
    </xf>
    <xf numFmtId="0" fontId="0" fillId="0" borderId="0" xfId="0" applyAlignment="1">
      <alignment horizontal="left" wrapText="1"/>
    </xf>
    <xf numFmtId="0" fontId="0" fillId="0" borderId="11" xfId="0" applyBorder="1" applyAlignment="1">
      <alignment horizontal="left" wrapText="1"/>
    </xf>
    <xf numFmtId="0" fontId="24" fillId="0" borderId="10" xfId="0" applyFont="1" applyBorder="1" applyAlignment="1">
      <alignment horizontal="left" vertical="top"/>
    </xf>
    <xf numFmtId="0" fontId="24" fillId="0" borderId="0" xfId="0" applyFont="1" applyAlignment="1">
      <alignment horizontal="left" vertical="top"/>
    </xf>
    <xf numFmtId="0" fontId="24" fillId="0" borderId="11" xfId="0" applyFont="1" applyBorder="1" applyAlignment="1">
      <alignment horizontal="left" vertical="top"/>
    </xf>
    <xf numFmtId="0" fontId="0" fillId="0" borderId="10" xfId="0" applyBorder="1" applyAlignment="1">
      <alignment horizontal="left" vertical="top" wrapText="1"/>
    </xf>
    <xf numFmtId="0" fontId="0" fillId="0" borderId="0" xfId="0" applyAlignment="1">
      <alignment horizontal="left" vertical="top"/>
    </xf>
    <xf numFmtId="0" fontId="0" fillId="0" borderId="11" xfId="0"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8" xfId="0" applyFont="1" applyBorder="1" applyAlignment="1">
      <alignment horizontal="left" vertical="top"/>
    </xf>
    <xf numFmtId="0" fontId="29" fillId="0" borderId="0" xfId="0" applyFont="1" applyAlignment="1">
      <alignment horizontal="center"/>
    </xf>
    <xf numFmtId="0" fontId="0" fillId="0" borderId="4" xfId="0"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wrapText="1"/>
    </xf>
    <xf numFmtId="0" fontId="30" fillId="0" borderId="0" xfId="0" applyFont="1" applyAlignment="1">
      <alignment horizontal="left" vertical="center"/>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24" fillId="0" borderId="10" xfId="0" applyFont="1" applyBorder="1" applyAlignment="1">
      <alignment horizontal="left" vertical="center"/>
    </xf>
    <xf numFmtId="0" fontId="24" fillId="0" borderId="0" xfId="0" applyFont="1" applyAlignment="1">
      <alignment horizontal="left" vertical="center"/>
    </xf>
    <xf numFmtId="0" fontId="24" fillId="0" borderId="11" xfId="0" applyFont="1" applyBorder="1" applyAlignment="1">
      <alignment horizontal="left" vertical="center"/>
    </xf>
    <xf numFmtId="0" fontId="0" fillId="0" borderId="10" xfId="0" applyBorder="1" applyAlignment="1">
      <alignment horizontal="left" vertical="top"/>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27" fillId="3" borderId="9" xfId="0" applyFont="1" applyFill="1" applyBorder="1" applyAlignment="1">
      <alignment horizontal="left"/>
    </xf>
    <xf numFmtId="0" fontId="4" fillId="0" borderId="9" xfId="0" applyFont="1" applyBorder="1" applyAlignment="1" applyProtection="1">
      <alignment horizontal="left" vertical="top" wrapText="1"/>
      <protection locked="0"/>
    </xf>
    <xf numFmtId="0" fontId="0" fillId="0" borderId="40" xfId="0" applyBorder="1" applyAlignment="1" applyProtection="1">
      <alignment horizontal="center" vertical="top" wrapText="1"/>
      <protection locked="0"/>
    </xf>
    <xf numFmtId="0" fontId="0" fillId="6" borderId="0" xfId="0"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8" fillId="0" borderId="0" xfId="0" applyFont="1" applyAlignment="1" applyProtection="1">
      <alignment horizontal="center"/>
      <protection locked="0"/>
    </xf>
    <xf numFmtId="0" fontId="7" fillId="0" borderId="4"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0" fillId="0" borderId="40" xfId="0" applyBorder="1" applyAlignment="1" applyProtection="1">
      <alignment horizontal="justify" vertical="top" wrapText="1"/>
      <protection locked="0"/>
    </xf>
    <xf numFmtId="0" fontId="7" fillId="0" borderId="40" xfId="0" applyFont="1" applyBorder="1" applyAlignment="1" applyProtection="1">
      <alignment horizontal="center"/>
      <protection locked="0"/>
    </xf>
    <xf numFmtId="0" fontId="35" fillId="0" borderId="0" xfId="0" applyFont="1" applyAlignment="1" applyProtection="1">
      <alignment horizontal="center"/>
      <protection locked="0"/>
    </xf>
    <xf numFmtId="0" fontId="0" fillId="0" borderId="42"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6" borderId="0" xfId="0" applyFill="1" applyAlignment="1">
      <alignment horizontal="center" vertical="center" wrapText="1"/>
    </xf>
    <xf numFmtId="0" fontId="0" fillId="5" borderId="0" xfId="0" applyFill="1" applyAlignment="1">
      <alignment horizontal="center" vertical="center" wrapText="1"/>
    </xf>
    <xf numFmtId="0" fontId="0" fillId="0" borderId="7" xfId="0" applyBorder="1" applyAlignment="1">
      <alignment horizontal="justify" vertical="top" wrapText="1"/>
    </xf>
    <xf numFmtId="0" fontId="0" fillId="0" borderId="9" xfId="0" applyBorder="1" applyAlignment="1">
      <alignment horizontal="justify" vertical="top" wrapText="1"/>
    </xf>
    <xf numFmtId="0" fontId="0" fillId="0" borderId="8" xfId="0" applyBorder="1" applyAlignment="1">
      <alignment horizontal="justify" vertical="top" wrapText="1"/>
    </xf>
    <xf numFmtId="0" fontId="0" fillId="0" borderId="10" xfId="0" applyBorder="1" applyAlignment="1">
      <alignment horizontal="justify" vertical="top" wrapText="1"/>
    </xf>
    <xf numFmtId="0" fontId="0" fillId="0" borderId="0" xfId="0" applyAlignment="1">
      <alignment horizontal="justify" vertical="top" wrapText="1"/>
    </xf>
    <xf numFmtId="0" fontId="0" fillId="0" borderId="11" xfId="0" applyBorder="1" applyAlignment="1">
      <alignment horizontal="justify" vertical="top" wrapText="1"/>
    </xf>
    <xf numFmtId="0" fontId="0" fillId="0" borderId="12" xfId="0" applyBorder="1" applyAlignment="1">
      <alignment horizontal="justify" vertical="top" wrapText="1"/>
    </xf>
    <xf numFmtId="0" fontId="0" fillId="0" borderId="13" xfId="0" applyBorder="1" applyAlignment="1">
      <alignment horizontal="justify" vertical="top" wrapText="1"/>
    </xf>
    <xf numFmtId="0" fontId="0" fillId="0" borderId="14" xfId="0" applyBorder="1" applyAlignment="1">
      <alignment horizontal="justify" vertical="top" wrapText="1"/>
    </xf>
    <xf numFmtId="0" fontId="8" fillId="0" borderId="0" xfId="0" applyFont="1" applyAlignment="1">
      <alignment horizontal="center"/>
    </xf>
    <xf numFmtId="0" fontId="27" fillId="3" borderId="13" xfId="0" applyFont="1" applyFill="1" applyBorder="1" applyAlignment="1">
      <alignment horizontal="center" vertical="center"/>
    </xf>
    <xf numFmtId="0" fontId="4" fillId="6" borderId="16"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11" xfId="0" applyFont="1" applyFill="1" applyBorder="1" applyAlignment="1">
      <alignment horizontal="left" vertical="center" wrapText="1"/>
    </xf>
    <xf numFmtId="0" fontId="4" fillId="6" borderId="20"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11" fillId="4" borderId="25"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0" borderId="13" xfId="0" applyFont="1" applyBorder="1" applyAlignment="1">
      <alignment horizontal="center"/>
    </xf>
    <xf numFmtId="0" fontId="0" fillId="0" borderId="0" xfId="0" applyAlignment="1">
      <alignment horizontal="center"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6" fillId="6" borderId="39" xfId="0" applyFont="1" applyFill="1" applyBorder="1" applyAlignment="1">
      <alignment horizontal="left" vertical="center" wrapText="1"/>
    </xf>
    <xf numFmtId="0" fontId="26" fillId="6" borderId="5"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8" fillId="3" borderId="4"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11" fillId="4" borderId="4" xfId="3" applyFont="1" applyFill="1" applyBorder="1" applyAlignment="1">
      <alignment horizontal="center" vertical="center"/>
    </xf>
    <xf numFmtId="0" fontId="11" fillId="4" borderId="6" xfId="3" applyFont="1" applyFill="1" applyBorder="1" applyAlignment="1">
      <alignment horizontal="center" vertical="center"/>
    </xf>
    <xf numFmtId="0" fontId="5" fillId="6" borderId="0" xfId="0" applyFont="1" applyFill="1" applyAlignment="1">
      <alignment horizontal="center"/>
    </xf>
    <xf numFmtId="0" fontId="11" fillId="4" borderId="7" xfId="3" applyFont="1" applyFill="1" applyBorder="1" applyAlignment="1">
      <alignment horizontal="center" vertical="center" wrapText="1"/>
    </xf>
    <xf numFmtId="0" fontId="11" fillId="4" borderId="10" xfId="3" applyFont="1" applyFill="1" applyBorder="1" applyAlignment="1">
      <alignment horizontal="center" vertical="center" wrapText="1"/>
    </xf>
    <xf numFmtId="0" fontId="10" fillId="0" borderId="0" xfId="0" applyFont="1" applyAlignment="1">
      <alignment horizontal="center"/>
    </xf>
    <xf numFmtId="0" fontId="11" fillId="4" borderId="7" xfId="3" applyFont="1" applyFill="1" applyBorder="1" applyAlignment="1">
      <alignment horizontal="center" vertical="center"/>
    </xf>
    <xf numFmtId="0" fontId="11" fillId="4" borderId="10"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46" xfId="3" applyFont="1" applyFill="1" applyBorder="1" applyAlignment="1">
      <alignment horizontal="center" vertical="center" wrapText="1"/>
    </xf>
    <xf numFmtId="0" fontId="11" fillId="4" borderId="25" xfId="3" applyFont="1" applyFill="1" applyBorder="1" applyAlignment="1">
      <alignment horizontal="center" vertical="center" wrapText="1"/>
    </xf>
    <xf numFmtId="0" fontId="11" fillId="4" borderId="26" xfId="3" applyFont="1" applyFill="1" applyBorder="1" applyAlignment="1">
      <alignment horizontal="center" vertical="center" wrapText="1"/>
    </xf>
    <xf numFmtId="0" fontId="11" fillId="4" borderId="12" xfId="3" applyFont="1" applyFill="1" applyBorder="1" applyAlignment="1">
      <alignment horizontal="center" vertical="center" wrapText="1"/>
    </xf>
    <xf numFmtId="0" fontId="11" fillId="4" borderId="17" xfId="3" applyFont="1" applyFill="1" applyBorder="1" applyAlignment="1">
      <alignment horizontal="center" vertical="center" wrapText="1"/>
    </xf>
    <xf numFmtId="0" fontId="11" fillId="4" borderId="19" xfId="3" applyFont="1" applyFill="1" applyBorder="1" applyAlignment="1">
      <alignment horizontal="center" vertical="center" wrapText="1"/>
    </xf>
    <xf numFmtId="0" fontId="11" fillId="4" borderId="17" xfId="3" applyFont="1" applyFill="1" applyBorder="1" applyAlignment="1" applyProtection="1">
      <alignment horizontal="center" vertical="center" wrapText="1"/>
    </xf>
    <xf numFmtId="0" fontId="11" fillId="4" borderId="19" xfId="3" applyFont="1" applyFill="1" applyBorder="1" applyAlignment="1" applyProtection="1">
      <alignment horizontal="center" vertical="center" wrapText="1"/>
    </xf>
    <xf numFmtId="0" fontId="11" fillId="4" borderId="18" xfId="3" applyFont="1" applyFill="1" applyBorder="1" applyAlignment="1" applyProtection="1">
      <alignment horizontal="center" vertical="center" wrapText="1"/>
    </xf>
    <xf numFmtId="0" fontId="11" fillId="4" borderId="41" xfId="3" applyFont="1" applyFill="1" applyBorder="1" applyAlignment="1" applyProtection="1">
      <alignment horizontal="center" vertical="center" wrapText="1"/>
    </xf>
    <xf numFmtId="0" fontId="0" fillId="0" borderId="0" xfId="0" applyAlignment="1">
      <alignment horizontal="center"/>
    </xf>
    <xf numFmtId="49" fontId="24" fillId="0" borderId="7" xfId="0" applyNumberFormat="1" applyFont="1" applyBorder="1" applyAlignment="1">
      <alignment horizontal="justify" vertical="center" wrapText="1"/>
    </xf>
    <xf numFmtId="49" fontId="24" fillId="0" borderId="9" xfId="0" applyNumberFormat="1" applyFont="1" applyBorder="1" applyAlignment="1">
      <alignment horizontal="justify" vertical="center" wrapText="1"/>
    </xf>
    <xf numFmtId="49" fontId="24" fillId="0" borderId="8" xfId="0" applyNumberFormat="1" applyFont="1" applyBorder="1" applyAlignment="1">
      <alignment horizontal="justify" vertical="center" wrapText="1"/>
    </xf>
    <xf numFmtId="49" fontId="24" fillId="0" borderId="10" xfId="0" applyNumberFormat="1" applyFont="1" applyBorder="1" applyAlignment="1">
      <alignment horizontal="justify" vertical="center" wrapText="1"/>
    </xf>
    <xf numFmtId="49" fontId="24" fillId="0" borderId="0" xfId="0" applyNumberFormat="1" applyFont="1" applyAlignment="1">
      <alignment horizontal="justify" vertical="center" wrapText="1"/>
    </xf>
    <xf numFmtId="49" fontId="24" fillId="0" borderId="11" xfId="0" applyNumberFormat="1" applyFont="1" applyBorder="1" applyAlignment="1">
      <alignment horizontal="justify" vertical="center" wrapText="1"/>
    </xf>
    <xf numFmtId="49" fontId="24" fillId="0" borderId="12" xfId="0" applyNumberFormat="1" applyFont="1" applyBorder="1" applyAlignment="1">
      <alignment horizontal="justify" vertical="center" wrapText="1"/>
    </xf>
    <xf numFmtId="49" fontId="24" fillId="0" borderId="13" xfId="0" applyNumberFormat="1" applyFont="1" applyBorder="1" applyAlignment="1">
      <alignment horizontal="justify" vertical="center" wrapText="1"/>
    </xf>
    <xf numFmtId="49" fontId="24" fillId="0" borderId="14" xfId="0" applyNumberFormat="1" applyFont="1" applyBorder="1" applyAlignment="1">
      <alignment horizontal="justify" vertical="center" wrapText="1"/>
    </xf>
  </cellXfs>
  <cellStyles count="5">
    <cellStyle name="Komma" xfId="1" builtinId="3"/>
    <cellStyle name="Link" xfId="3" builtinId="8"/>
    <cellStyle name="Prozent" xfId="2" builtinId="5"/>
    <cellStyle name="Standard" xfId="0" builtinId="0"/>
    <cellStyle name="Standard 3" xfId="4"/>
  </cellStyles>
  <dxfs count="193">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center"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center" textRotation="0" wrapText="1" indent="0" justifyLastLine="0" shrinkToFit="0" readingOrder="0"/>
    </dxf>
    <dxf>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dxf>
    <dxf>
      <numFmt numFmtId="30" formatCode="@"/>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numFmt numFmtId="30" formatCode="@"/>
      <protection locked="1" hidden="0"/>
    </dxf>
    <dxf>
      <numFmt numFmtId="30" formatCode="@"/>
      <protection locked="1" hidden="0"/>
    </dxf>
    <dxf>
      <numFmt numFmtId="30" formatCode="@"/>
      <protection locked="1" hidden="0"/>
    </dxf>
    <dxf>
      <font>
        <b val="0"/>
        <i val="0"/>
        <strike val="0"/>
        <condense val="0"/>
        <extend val="0"/>
        <outline val="0"/>
        <shadow val="0"/>
        <u val="none"/>
        <vertAlign val="baseline"/>
        <sz val="11"/>
        <color theme="1"/>
        <name val="Calibri"/>
        <scheme val="minor"/>
      </font>
      <numFmt numFmtId="164" formatCode="#,##0.00000"/>
      <alignment horizontal="general" vertical="center" textRotation="0" wrapText="0" indent="0" justifyLastLine="0" shrinkToFit="0" readingOrder="0"/>
      <border diagonalUp="0" diagonalDown="0">
        <left style="thin">
          <color indexed="64"/>
        </left>
        <right style="thin">
          <color indexed="64"/>
        </right>
        <vertical/>
      </border>
      <protection locked="1" hidden="0"/>
    </dxf>
    <dxf>
      <font>
        <b val="0"/>
        <i val="0"/>
        <strike val="0"/>
        <condense val="0"/>
        <extend val="0"/>
        <outline val="0"/>
        <shadow val="0"/>
        <u val="none"/>
        <vertAlign val="baseline"/>
        <sz val="11"/>
        <color theme="1"/>
        <name val="Calibri"/>
        <scheme val="minor"/>
      </font>
      <numFmt numFmtId="164" formatCode="#,##0.00000"/>
      <alignment horizontal="general" vertical="center" textRotation="0" wrapText="0" indent="0" justifyLastLine="0" shrinkToFit="0" readingOrder="0"/>
      <border diagonalUp="0" diagonalDown="0">
        <left/>
        <right style="thin">
          <color indexed="64"/>
        </right>
        <top/>
        <bottom/>
        <vertical/>
        <horizontal/>
      </border>
      <protection locked="1" hidden="0"/>
    </dxf>
    <dxf>
      <font>
        <b val="0"/>
        <i val="0"/>
        <strike val="0"/>
        <condense val="0"/>
        <extend val="0"/>
        <outline val="0"/>
        <shadow val="0"/>
        <u val="none"/>
        <vertAlign val="baseline"/>
        <sz val="11"/>
        <color theme="1"/>
        <name val="Calibri"/>
        <scheme val="minor"/>
      </font>
      <numFmt numFmtId="164" formatCode="#,##0.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4" formatCode="#,##0.00000"/>
      <alignment horizontal="general" vertical="center" textRotation="0" wrapText="0" indent="0" justifyLastLine="0" shrinkToFit="0" readingOrder="0"/>
      <border diagonalUp="0" diagonalDown="0">
        <left style="thin">
          <color indexed="64"/>
        </left>
        <right/>
        <top/>
        <bottom/>
        <vertical/>
        <horizontal/>
      </border>
      <protection locked="1" hidden="0"/>
    </dxf>
    <dxf>
      <numFmt numFmtId="30" formatCode="@"/>
      <alignment horizontal="center" vertical="center" textRotation="0" wrapText="0" indent="0" justifyLastLine="0" shrinkToFit="0" readingOrder="0"/>
      <protection locked="1" hidden="0"/>
    </dxf>
    <dxf>
      <numFmt numFmtId="30" formatCode="@"/>
      <protection locked="1" hidden="0"/>
    </dxf>
    <dxf>
      <protection locked="1" hidden="0"/>
    </dxf>
    <dxf>
      <fill>
        <patternFill patternType="solid">
          <fgColor indexed="64"/>
          <bgColor rgb="FF7AB800"/>
        </patternFill>
      </fill>
      <alignment horizontal="center" vertical="center" textRotation="0" indent="0" justifyLastLine="0" shrinkToFit="0" readingOrder="0"/>
    </dxf>
    <dxf>
      <numFmt numFmtId="30" formatCode="@"/>
    </dxf>
    <dxf>
      <numFmt numFmtId="30" formatCode="@"/>
    </dxf>
    <dxf>
      <numFmt numFmtId="30" formatCode="@"/>
    </dxf>
    <dxf>
      <font>
        <b val="0"/>
        <i val="0"/>
        <strike val="0"/>
        <condense val="0"/>
        <extend val="0"/>
        <outline val="0"/>
        <shadow val="0"/>
        <u val="none"/>
        <vertAlign val="baseline"/>
        <sz val="11"/>
        <color theme="1"/>
        <name val="Calibri"/>
        <scheme val="minor"/>
      </font>
      <numFmt numFmtId="169" formatCode="#,##0.000000"/>
      <alignment horizontal="general" vertical="center" textRotation="0" wrapText="0" indent="0" justifyLastLine="0" shrinkToFit="0" readingOrder="0"/>
      <border diagonalUp="0" diagonalDown="0">
        <left style="thin">
          <color indexed="64"/>
        </left>
        <right style="thin">
          <color indexed="64"/>
        </right>
      </border>
    </dxf>
    <dxf>
      <font>
        <b val="0"/>
        <i val="0"/>
        <strike val="0"/>
        <condense val="0"/>
        <extend val="0"/>
        <outline val="0"/>
        <shadow val="0"/>
        <u val="none"/>
        <vertAlign val="baseline"/>
        <sz val="11"/>
        <color theme="1"/>
        <name val="Calibri"/>
        <scheme val="minor"/>
      </font>
      <numFmt numFmtId="169" formatCode="#,##0.000000"/>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Calibri"/>
        <scheme val="minor"/>
      </font>
      <numFmt numFmtId="169" formatCode="#,##0.000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0.000000"/>
      <alignment horizontal="general" vertical="center" textRotation="0" wrapText="0" indent="0" justifyLastLine="0" shrinkToFit="0" readingOrder="0"/>
      <border diagonalUp="0" diagonalDown="0" outline="0">
        <left style="thin">
          <color indexed="64"/>
        </left>
        <right/>
        <top/>
        <bottom/>
      </border>
    </dxf>
    <dxf>
      <numFmt numFmtId="30" formatCode="@"/>
      <alignment horizontal="center" vertical="center" textRotation="0" wrapText="0" indent="0" justifyLastLine="0" shrinkToFit="0" readingOrder="0"/>
    </dxf>
    <dxf>
      <numFmt numFmtId="30" formatCode="@"/>
    </dxf>
    <dxf>
      <border>
        <bottom style="medium">
          <color indexed="64"/>
        </bottom>
      </border>
    </dxf>
    <dxf>
      <fill>
        <patternFill patternType="solid">
          <fgColor indexed="64"/>
          <bgColor rgb="FF7AB800"/>
        </patternFill>
      </fill>
      <alignment horizontal="center" vertical="center" textRotation="0" indent="0" justifyLastLine="0" shrinkToFit="0" readingOrder="0"/>
    </dxf>
    <dxf>
      <font>
        <color rgb="FFFF0000"/>
      </font>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libri"/>
        <scheme val="minor"/>
      </font>
      <numFmt numFmtId="4" formatCode="#,##0.00"/>
      <border diagonalUp="0" diagonalDown="0">
        <left style="thin">
          <color indexed="64"/>
        </left>
        <right style="thin">
          <color indexed="64"/>
        </right>
        <top style="double">
          <color indexed="64"/>
        </top>
        <bottom style="medium">
          <color indexed="64"/>
        </bottom>
        <vertical style="thin">
          <color indexed="64"/>
        </vertical>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libri"/>
        <scheme val="minor"/>
      </font>
      <numFmt numFmtId="3" formatCode="#,##0"/>
      <border diagonalUp="0" diagonalDown="0">
        <left style="thin">
          <color indexed="64"/>
        </left>
        <right style="thin">
          <color indexed="64"/>
        </right>
        <top style="double">
          <color indexed="64"/>
        </top>
        <bottom style="medium">
          <color indexed="64"/>
        </bottom>
        <vertical style="thin">
          <color indexed="64"/>
        </vertical>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libri"/>
        <scheme val="minor"/>
      </font>
      <numFmt numFmtId="3" formatCode="#,##0"/>
      <border diagonalUp="0" diagonalDown="0">
        <left style="thin">
          <color indexed="64"/>
        </left>
        <right style="thin">
          <color indexed="64"/>
        </right>
        <top style="double">
          <color indexed="64"/>
        </top>
        <bottom style="medium">
          <color indexed="64"/>
        </bottom>
        <vertical style="thin">
          <color indexed="64"/>
        </vertical>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outline="0">
        <left/>
        <right style="thin">
          <color indexed="64"/>
        </right>
        <top/>
        <bottom/>
      </border>
    </dxf>
    <dxf>
      <protection locked="1" hidden="0"/>
    </dxf>
    <dxf>
      <protection locked="1" hidden="0"/>
    </dxf>
    <dxf>
      <protection locked="1" hidden="0"/>
    </dxf>
    <dxf>
      <protection locked="1" hidden="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Calibri"/>
        <scheme val="minor"/>
      </font>
      <numFmt numFmtId="4" formatCode="#,##0.0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outline="0">
        <left/>
        <right style="thin">
          <color indexed="64"/>
        </right>
        <top/>
        <bottom/>
      </border>
    </dxf>
    <dxf>
      <border diagonalUp="0" diagonalDown="0">
        <left/>
        <right style="thin">
          <color indexed="64"/>
        </right>
        <top/>
        <bottom/>
        <vertical/>
        <horizontal/>
      </border>
      <protection locked="1" hidden="0"/>
    </dxf>
    <dxf>
      <protection locked="1" hidden="0"/>
    </dxf>
    <dxf>
      <protection locked="1" hidden="0"/>
    </dxf>
    <dxf>
      <protection locked="1" hidden="0"/>
    </dxf>
    <dxf>
      <font>
        <b/>
        <i val="0"/>
        <strike val="0"/>
        <condense val="0"/>
        <extend val="0"/>
        <outline val="0"/>
        <shadow val="0"/>
        <u val="none"/>
        <vertAlign val="baseline"/>
        <sz val="11"/>
        <color auto="1"/>
        <name val="Calibri"/>
        <scheme val="minor"/>
      </font>
      <numFmt numFmtId="4" formatCode="#,##0.00"/>
    </dxf>
    <dxf>
      <font>
        <b/>
        <i val="0"/>
        <strike val="0"/>
        <condense val="0"/>
        <extend val="0"/>
        <outline val="0"/>
        <shadow val="0"/>
        <u val="none"/>
        <vertAlign val="baseline"/>
        <sz val="11"/>
        <color auto="1"/>
        <name val="Calibri"/>
        <scheme val="minor"/>
      </font>
      <numFmt numFmtId="4" formatCode="#,##0.00"/>
      <fill>
        <patternFill patternType="none">
          <fgColor indexed="64"/>
          <bgColor auto="1"/>
        </patternFill>
      </fill>
      <protection locked="1" hidden="0"/>
    </dxf>
    <dxf>
      <font>
        <b val="0"/>
        <i val="0"/>
        <strike val="0"/>
        <condense val="0"/>
        <extend val="0"/>
        <outline val="0"/>
        <shadow val="0"/>
        <u val="none"/>
        <vertAlign val="baseline"/>
        <sz val="11"/>
        <color auto="1"/>
        <name val="Calibri"/>
        <scheme val="minor"/>
      </font>
      <numFmt numFmtId="4" formatCode="#,##0.0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protection locked="1" hidden="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protection locked="1" hidden="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protection locked="1" hidden="0"/>
    </dxf>
    <dxf>
      <border diagonalUp="0" diagonalDown="0" outline="0">
        <left/>
        <right style="thin">
          <color indexed="64"/>
        </right>
        <top/>
        <bottom/>
      </border>
    </dxf>
    <dxf>
      <border diagonalUp="0" diagonalDown="0">
        <left/>
        <right style="thin">
          <color indexed="64"/>
        </right>
        <top/>
        <bottom/>
        <vertical/>
        <horizontal/>
      </border>
      <protection locked="1" hidden="0"/>
    </dxf>
    <dxf>
      <protection locked="1" hidden="0"/>
    </dxf>
    <dxf>
      <protection locked="1" hidden="0"/>
    </dxf>
    <dxf>
      <protection locked="1" hidden="0"/>
    </dxf>
    <dxf>
      <font>
        <b/>
        <i val="0"/>
        <strike val="0"/>
        <condense val="0"/>
        <extend val="0"/>
        <outline val="0"/>
        <shadow val="0"/>
        <u val="none"/>
        <vertAlign val="baseline"/>
        <sz val="11"/>
        <color auto="1"/>
        <name val="Calibri"/>
        <scheme val="minor"/>
      </font>
      <numFmt numFmtId="4" formatCode="#,##0.00"/>
    </dxf>
    <dxf>
      <font>
        <b/>
        <i val="0"/>
        <strike val="0"/>
        <condense val="0"/>
        <extend val="0"/>
        <outline val="0"/>
        <shadow val="0"/>
        <u val="none"/>
        <vertAlign val="baseline"/>
        <sz val="11"/>
        <color auto="1"/>
        <name val="Calibri"/>
        <scheme val="minor"/>
      </font>
      <numFmt numFmtId="4" formatCode="#,##0.00"/>
      <fill>
        <patternFill patternType="none">
          <fgColor indexed="64"/>
          <bgColor auto="1"/>
        </patternFill>
      </fill>
      <protection locked="1" hidden="0"/>
    </dxf>
    <dxf>
      <font>
        <b val="0"/>
        <i val="0"/>
        <strike val="0"/>
        <condense val="0"/>
        <extend val="0"/>
        <outline val="0"/>
        <shadow val="0"/>
        <u val="none"/>
        <vertAlign val="baseline"/>
        <sz val="11"/>
        <color auto="1"/>
        <name val="Calibri"/>
        <scheme val="minor"/>
      </font>
      <numFmt numFmtId="4" formatCode="#,##0.0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protection locked="1" hidden="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protection locked="1" hidden="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protection locked="1" hidden="0"/>
    </dxf>
    <dxf>
      <border diagonalUp="0" diagonalDown="0" outline="0">
        <left/>
        <right style="thin">
          <color indexed="64"/>
        </right>
        <top/>
        <bottom/>
      </border>
    </dxf>
    <dxf>
      <border diagonalUp="0" diagonalDown="0">
        <left/>
        <right style="thin">
          <color indexed="64"/>
        </right>
        <top/>
        <bottom/>
        <vertical/>
        <horizontal/>
      </border>
      <protection locked="1" hidden="0"/>
    </dxf>
    <dxf>
      <protection locked="1" hidden="0"/>
    </dxf>
    <dxf>
      <protection locked="1" hidden="0"/>
    </dxf>
    <dxf>
      <protection locked="1" hidden="0"/>
    </dxf>
    <dxf>
      <font>
        <color rgb="FFFF0000"/>
      </font>
      <fill>
        <patternFill>
          <bgColor rgb="FFFF0000"/>
        </patternFill>
      </fill>
    </dxf>
    <dxf>
      <font>
        <color rgb="FFFF0000"/>
      </font>
      <fill>
        <patternFill>
          <bgColor rgb="FFFF0000"/>
        </patternFill>
      </fill>
    </dxf>
    <dxf>
      <font>
        <b/>
        <i val="0"/>
        <color rgb="FF7AB800"/>
      </font>
      <fill>
        <patternFill patternType="none">
          <bgColor auto="1"/>
        </patternFill>
      </fill>
    </dxf>
    <dxf>
      <font>
        <b/>
        <i val="0"/>
        <color rgb="FF7AB800"/>
      </font>
      <fill>
        <patternFill patternType="none">
          <bgColor auto="1"/>
        </patternFill>
      </fill>
    </dxf>
    <dxf>
      <font>
        <color rgb="FFFF0000"/>
      </font>
    </dxf>
    <dxf>
      <font>
        <color theme="1"/>
      </font>
      <fill>
        <patternFill>
          <bgColor rgb="FFFF0000"/>
        </patternFill>
      </fill>
    </dxf>
    <dxf>
      <font>
        <color rgb="FFFF0000"/>
      </font>
      <fill>
        <patternFill>
          <bgColor rgb="FFFF0000"/>
        </patternFill>
      </fill>
    </dxf>
    <dxf>
      <font>
        <b/>
        <i val="0"/>
        <color rgb="FFFF0000"/>
      </font>
    </dxf>
    <dxf>
      <fill>
        <patternFill>
          <bgColor rgb="FFFF0000"/>
        </patternFill>
      </fill>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dxf>
    <dxf>
      <numFmt numFmtId="164" formatCode="#,##0.00000"/>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dxf>
    <dxf>
      <numFmt numFmtId="164" formatCode="#,##0.00000"/>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dxf>
    <dxf>
      <numFmt numFmtId="164" formatCode="#,##0.00000"/>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dxf>
    <dxf>
      <numFmt numFmtId="164" formatCode="#,##0.00000"/>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dxf>
    <dxf>
      <numFmt numFmtId="164" formatCode="#,##0.00000"/>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dxf>
    <dxf>
      <numFmt numFmtId="164" formatCode="#,##0.00000"/>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dxf>
    <dxf>
      <numFmt numFmtId="164" formatCode="#,##0.00000"/>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dxf>
    <dxf>
      <numFmt numFmtId="164" formatCode="#,##0.00000"/>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dxf>
    <dxf>
      <numFmt numFmtId="164" formatCode="#,##0.00000"/>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dxf>
    <dxf>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dxf>
    <dxf>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dxf>
    <dxf>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alignment horizontal="center" vertical="bottom" textRotation="0" wrapText="0" indent="0" justifyLastLine="0" shrinkToFit="0" readingOrder="0"/>
    </dxf>
    <dxf>
      <numFmt numFmtId="30" formatCode="@"/>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dxf>
    <dxf>
      <numFmt numFmtId="4" formatCode="#,##0.00"/>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dxf>
    <dxf>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dxf>
    <dxf>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dxf>
    <dxf>
      <numFmt numFmtId="30" formatCode="@"/>
      <alignment horizontal="general" vertical="center" textRotation="0" wrapText="0" indent="0" justifyLastLine="0" shrinkToFit="0" readingOrder="0"/>
      <protection locked="0" hidden="0"/>
    </dxf>
    <dxf>
      <font>
        <strike val="0"/>
        <outline val="0"/>
        <shadow val="0"/>
        <u val="none"/>
        <vertAlign val="baseline"/>
        <sz val="11"/>
        <color rgb="FFFFFFFF"/>
        <name val="Calibri"/>
        <scheme val="none"/>
      </font>
      <fill>
        <patternFill patternType="solid">
          <fgColor rgb="FF000000"/>
          <bgColor rgb="FF808080"/>
        </patternFill>
      </fill>
    </dxf>
    <dxf>
      <alignment horizontal="general" vertical="center"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protection locked="0" hidden="0"/>
    </dxf>
    <dxf>
      <numFmt numFmtId="164" formatCode="#,##0.00000"/>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protection locked="0" hidden="0"/>
    </dxf>
    <dxf>
      <numFmt numFmtId="164" formatCode="#,##0.00000"/>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protection locked="0" hidden="0"/>
    </dxf>
    <dxf>
      <numFmt numFmtId="164" formatCode="#,##0.00000"/>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protection locked="0" hidden="0"/>
    </dxf>
    <dxf>
      <numFmt numFmtId="164" formatCode="#,##0.00000"/>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protection locked="0" hidden="0"/>
    </dxf>
    <dxf>
      <numFmt numFmtId="164" formatCode="#,##0.00000"/>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protection locked="0" hidden="0"/>
    </dxf>
    <dxf>
      <numFmt numFmtId="164" formatCode="#,##0.00000"/>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protection locked="0" hidden="0"/>
    </dxf>
    <dxf>
      <numFmt numFmtId="164" formatCode="#,##0.00000"/>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protection locked="0" hidden="0"/>
    </dxf>
    <dxf>
      <numFmt numFmtId="164" formatCode="#,##0.00000"/>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protection locked="0" hidden="0"/>
    </dxf>
    <dxf>
      <numFmt numFmtId="164" formatCode="#,##0.00000"/>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protection locked="0" hidden="0"/>
    </dxf>
    <dxf>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protection locked="0" hidden="0"/>
    </dxf>
    <dxf>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protection locked="0" hidden="0"/>
    </dxf>
    <dxf>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protection locked="0" hidden="0"/>
    </dxf>
    <dxf>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numFmt numFmtId="4" formatCode="#,##0.00"/>
      <fill>
        <patternFill patternType="solid">
          <fgColor indexed="64"/>
          <bgColor theme="0" tint="-0.499984740745262"/>
        </patternFill>
      </fill>
      <protection locked="0" hidden="0"/>
    </dxf>
    <dxf>
      <numFmt numFmtId="4" formatCode="#,##0.00"/>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protection locked="0" hidden="0"/>
    </dxf>
    <dxf>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protection locked="0" hidden="0"/>
    </dxf>
    <dxf>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protection locked="0" hidden="0"/>
    </dxf>
    <dxf>
      <numFmt numFmtId="30" formatCode="@"/>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protection locked="0" hidden="0"/>
    </dxf>
    <dxf>
      <numFmt numFmtId="30" formatCode="@"/>
      <alignment horizontal="general" vertical="center" textRotation="0" wrapText="0" indent="0" justifyLastLine="0" shrinkToFit="0" readingOrder="0"/>
      <protection locked="0" hidden="0"/>
    </dxf>
    <dxf>
      <font>
        <strike val="0"/>
        <outline val="0"/>
        <shadow val="0"/>
        <u val="none"/>
        <vertAlign val="baseline"/>
        <sz val="11"/>
        <color theme="0"/>
        <name val="Calibri"/>
        <scheme val="minor"/>
      </font>
      <fill>
        <patternFill patternType="solid">
          <fgColor indexed="64"/>
          <bgColor theme="0" tint="-0.499984740745262"/>
        </patternFill>
      </fill>
      <protection locked="0" hidden="0"/>
    </dxf>
    <dxf>
      <alignment horizontal="general" vertical="center" textRotation="0" wrapText="0" indent="0" justifyLastLine="0" shrinkToFit="0" readingOrder="0"/>
      <protection locked="0" hidden="0"/>
    </dxf>
    <dxf>
      <alignment horizontal="center" vertical="center" textRotation="0" wrapText="1" indent="0" justifyLastLine="0" shrinkToFit="0" readingOrder="0"/>
      <protection locked="0" hidden="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7AB800"/>
      <color rgb="FFFF8585"/>
      <color rgb="FFC6D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Emissionen in CO2e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stacked"/>
        <c:varyColors val="0"/>
        <c:ser>
          <c:idx val="0"/>
          <c:order val="0"/>
          <c:tx>
            <c:strRef>
              <c:f>Gesamtbilanz!$C$49</c:f>
              <c:strCache>
                <c:ptCount val="1"/>
                <c:pt idx="0">
                  <c:v>Scope 1</c:v>
                </c:pt>
              </c:strCache>
            </c:strRef>
          </c:tx>
          <c:spPr>
            <a:solidFill>
              <a:schemeClr val="accent1"/>
            </a:solidFill>
            <a:ln>
              <a:noFill/>
            </a:ln>
            <a:effectLst/>
          </c:spPr>
          <c:invertIfNegative val="0"/>
          <c:cat>
            <c:strRef>
              <c:f>Gesamtbilanz!$B$50:$B$60</c:f>
              <c:strCache>
                <c:ptCount val="11"/>
                <c:pt idx="0">
                  <c:v>Energie_Strom</c:v>
                </c:pt>
                <c:pt idx="1">
                  <c:v>Energie_Wärme</c:v>
                </c:pt>
                <c:pt idx="2">
                  <c:v>Bezogene_Waren_und_Dienstleistungen</c:v>
                </c:pt>
                <c:pt idx="3">
                  <c:v>Kapitalgüter</c:v>
                </c:pt>
                <c:pt idx="4">
                  <c:v>Abfall_und_Wasser</c:v>
                </c:pt>
                <c:pt idx="5">
                  <c:v>Dienstreisen</c:v>
                </c:pt>
                <c:pt idx="6">
                  <c:v>Exkursionen</c:v>
                </c:pt>
                <c:pt idx="7">
                  <c:v>Student_Outgoing</c:v>
                </c:pt>
                <c:pt idx="8">
                  <c:v>An_und_Abreise_von_Gaesten</c:v>
                </c:pt>
                <c:pt idx="9">
                  <c:v>Pendeln_von_Mitarbeitenden_und_Studierenden</c:v>
                </c:pt>
                <c:pt idx="10">
                  <c:v>Weitere_Emissionsquellen</c:v>
                </c:pt>
              </c:strCache>
            </c:strRef>
          </c:cat>
          <c:val>
            <c:numRef>
              <c:f>Gesamtbilanz!$C$50:$C$60</c:f>
              <c:numCache>
                <c:formatCode>#,##0.00</c:formatCode>
                <c:ptCount val="11"/>
                <c:pt idx="0">
                  <c:v>0</c:v>
                </c:pt>
                <c:pt idx="1">
                  <c:v>8.5062999999999996E-3</c:v>
                </c:pt>
                <c:pt idx="2">
                  <c:v>0</c:v>
                </c:pt>
                <c:pt idx="3">
                  <c:v>0</c:v>
                </c:pt>
                <c:pt idx="4">
                  <c:v>0</c:v>
                </c:pt>
                <c:pt idx="5">
                  <c:v>0</c:v>
                </c:pt>
                <c:pt idx="6">
                  <c:v>0</c:v>
                </c:pt>
                <c:pt idx="7">
                  <c:v>0</c:v>
                </c:pt>
                <c:pt idx="8">
                  <c:v>0</c:v>
                </c:pt>
                <c:pt idx="9">
                  <c:v>0</c:v>
                </c:pt>
                <c:pt idx="10">
                  <c:v>1</c:v>
                </c:pt>
              </c:numCache>
            </c:numRef>
          </c:val>
          <c:extLst>
            <c:ext xmlns:c16="http://schemas.microsoft.com/office/drawing/2014/chart" uri="{C3380CC4-5D6E-409C-BE32-E72D297353CC}">
              <c16:uniqueId val="{00000000-6AE6-48B9-9E7D-1B441ABDE4D4}"/>
            </c:ext>
          </c:extLst>
        </c:ser>
        <c:ser>
          <c:idx val="1"/>
          <c:order val="1"/>
          <c:tx>
            <c:strRef>
              <c:f>Gesamtbilanz!$D$49</c:f>
              <c:strCache>
                <c:ptCount val="1"/>
                <c:pt idx="0">
                  <c:v>Scope 2</c:v>
                </c:pt>
              </c:strCache>
            </c:strRef>
          </c:tx>
          <c:spPr>
            <a:solidFill>
              <a:schemeClr val="accent2"/>
            </a:solidFill>
            <a:ln>
              <a:noFill/>
            </a:ln>
            <a:effectLst/>
          </c:spPr>
          <c:invertIfNegative val="0"/>
          <c:cat>
            <c:strRef>
              <c:f>Gesamtbilanz!$B$50:$B$60</c:f>
              <c:strCache>
                <c:ptCount val="11"/>
                <c:pt idx="0">
                  <c:v>Energie_Strom</c:v>
                </c:pt>
                <c:pt idx="1">
                  <c:v>Energie_Wärme</c:v>
                </c:pt>
                <c:pt idx="2">
                  <c:v>Bezogene_Waren_und_Dienstleistungen</c:v>
                </c:pt>
                <c:pt idx="3">
                  <c:v>Kapitalgüter</c:v>
                </c:pt>
                <c:pt idx="4">
                  <c:v>Abfall_und_Wasser</c:v>
                </c:pt>
                <c:pt idx="5">
                  <c:v>Dienstreisen</c:v>
                </c:pt>
                <c:pt idx="6">
                  <c:v>Exkursionen</c:v>
                </c:pt>
                <c:pt idx="7">
                  <c:v>Student_Outgoing</c:v>
                </c:pt>
                <c:pt idx="8">
                  <c:v>An_und_Abreise_von_Gaesten</c:v>
                </c:pt>
                <c:pt idx="9">
                  <c:v>Pendeln_von_Mitarbeitenden_und_Studierenden</c:v>
                </c:pt>
                <c:pt idx="10">
                  <c:v>Weitere_Emissionsquellen</c:v>
                </c:pt>
              </c:strCache>
            </c:strRef>
          </c:cat>
          <c:val>
            <c:numRef>
              <c:f>Gesamtbilanz!$D$50:$D$60</c:f>
              <c:numCache>
                <c:formatCode>#,##0.00</c:formatCode>
                <c:ptCount val="11"/>
                <c:pt idx="0">
                  <c:v>0.17907000000000001</c:v>
                </c:pt>
                <c:pt idx="1">
                  <c:v>0.14800555000000001</c:v>
                </c:pt>
                <c:pt idx="2">
                  <c:v>0</c:v>
                </c:pt>
                <c:pt idx="3">
                  <c:v>0</c:v>
                </c:pt>
                <c:pt idx="4">
                  <c:v>0</c:v>
                </c:pt>
                <c:pt idx="5">
                  <c:v>0</c:v>
                </c:pt>
                <c:pt idx="6">
                  <c:v>0</c:v>
                </c:pt>
                <c:pt idx="7">
                  <c:v>0</c:v>
                </c:pt>
                <c:pt idx="8">
                  <c:v>0</c:v>
                </c:pt>
                <c:pt idx="9">
                  <c:v>0</c:v>
                </c:pt>
                <c:pt idx="10">
                  <c:v>1</c:v>
                </c:pt>
              </c:numCache>
            </c:numRef>
          </c:val>
          <c:extLst>
            <c:ext xmlns:c16="http://schemas.microsoft.com/office/drawing/2014/chart" uri="{C3380CC4-5D6E-409C-BE32-E72D297353CC}">
              <c16:uniqueId val="{00000001-6AE6-48B9-9E7D-1B441ABDE4D4}"/>
            </c:ext>
          </c:extLst>
        </c:ser>
        <c:ser>
          <c:idx val="2"/>
          <c:order val="2"/>
          <c:tx>
            <c:strRef>
              <c:f>Gesamtbilanz!$E$49</c:f>
              <c:strCache>
                <c:ptCount val="1"/>
                <c:pt idx="0">
                  <c:v>Scope 3</c:v>
                </c:pt>
              </c:strCache>
            </c:strRef>
          </c:tx>
          <c:spPr>
            <a:solidFill>
              <a:srgbClr val="FFFF00"/>
            </a:solidFill>
            <a:ln>
              <a:noFill/>
            </a:ln>
            <a:effectLst/>
          </c:spPr>
          <c:invertIfNegative val="0"/>
          <c:cat>
            <c:strRef>
              <c:f>Gesamtbilanz!$B$50:$B$60</c:f>
              <c:strCache>
                <c:ptCount val="11"/>
                <c:pt idx="0">
                  <c:v>Energie_Strom</c:v>
                </c:pt>
                <c:pt idx="1">
                  <c:v>Energie_Wärme</c:v>
                </c:pt>
                <c:pt idx="2">
                  <c:v>Bezogene_Waren_und_Dienstleistungen</c:v>
                </c:pt>
                <c:pt idx="3">
                  <c:v>Kapitalgüter</c:v>
                </c:pt>
                <c:pt idx="4">
                  <c:v>Abfall_und_Wasser</c:v>
                </c:pt>
                <c:pt idx="5">
                  <c:v>Dienstreisen</c:v>
                </c:pt>
                <c:pt idx="6">
                  <c:v>Exkursionen</c:v>
                </c:pt>
                <c:pt idx="7">
                  <c:v>Student_Outgoing</c:v>
                </c:pt>
                <c:pt idx="8">
                  <c:v>An_und_Abreise_von_Gaesten</c:v>
                </c:pt>
                <c:pt idx="9">
                  <c:v>Pendeln_von_Mitarbeitenden_und_Studierenden</c:v>
                </c:pt>
                <c:pt idx="10">
                  <c:v>Weitere_Emissionsquellen</c:v>
                </c:pt>
              </c:strCache>
            </c:strRef>
          </c:cat>
          <c:val>
            <c:numRef>
              <c:f>Gesamtbilanz!$E$50:$E$60</c:f>
              <c:numCache>
                <c:formatCode>#,##0.00</c:formatCode>
                <c:ptCount val="11"/>
                <c:pt idx="0">
                  <c:v>4.6745000000000002E-2</c:v>
                </c:pt>
                <c:pt idx="1">
                  <c:v>0.32037005000000002</c:v>
                </c:pt>
                <c:pt idx="2">
                  <c:v>11.850000000000001</c:v>
                </c:pt>
                <c:pt idx="3">
                  <c:v>5.335</c:v>
                </c:pt>
                <c:pt idx="4">
                  <c:v>0.10640096899224799</c:v>
                </c:pt>
                <c:pt idx="5">
                  <c:v>3.2285000000000001E-2</c:v>
                </c:pt>
                <c:pt idx="6">
                  <c:v>3.4749999999999996E-2</c:v>
                </c:pt>
                <c:pt idx="7">
                  <c:v>4.65E-2</c:v>
                </c:pt>
                <c:pt idx="8">
                  <c:v>3.4749999999999996E-2</c:v>
                </c:pt>
                <c:pt idx="9">
                  <c:v>3.4749999999999996E-2</c:v>
                </c:pt>
                <c:pt idx="10">
                  <c:v>1</c:v>
                </c:pt>
              </c:numCache>
            </c:numRef>
          </c:val>
          <c:extLst>
            <c:ext xmlns:c16="http://schemas.microsoft.com/office/drawing/2014/chart" uri="{C3380CC4-5D6E-409C-BE32-E72D297353CC}">
              <c16:uniqueId val="{00000002-6AE6-48B9-9E7D-1B441ABDE4D4}"/>
            </c:ext>
          </c:extLst>
        </c:ser>
        <c:dLbls>
          <c:showLegendKey val="0"/>
          <c:showVal val="0"/>
          <c:showCatName val="0"/>
          <c:showSerName val="0"/>
          <c:showPercent val="0"/>
          <c:showBubbleSize val="0"/>
        </c:dLbls>
        <c:gapWidth val="150"/>
        <c:overlap val="100"/>
        <c:axId val="1271965568"/>
        <c:axId val="1271967232"/>
      </c:barChart>
      <c:catAx>
        <c:axId val="1271965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71967232"/>
        <c:crosses val="autoZero"/>
        <c:auto val="1"/>
        <c:lblAlgn val="ctr"/>
        <c:lblOffset val="100"/>
        <c:noMultiLvlLbl val="0"/>
      </c:catAx>
      <c:valAx>
        <c:axId val="12719672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7196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Gesamtbilanz!$B$83</c:f>
          <c:strCache>
            <c:ptCount val="1"/>
            <c:pt idx="0">
              <c:v>Hauptcampus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stacked"/>
        <c:varyColors val="0"/>
        <c:ser>
          <c:idx val="0"/>
          <c:order val="0"/>
          <c:tx>
            <c:strRef>
              <c:f>Gesamtbilanz!$C$84</c:f>
              <c:strCache>
                <c:ptCount val="1"/>
                <c:pt idx="0">
                  <c:v>Scope 1</c:v>
                </c:pt>
              </c:strCache>
            </c:strRef>
          </c:tx>
          <c:spPr>
            <a:solidFill>
              <a:schemeClr val="accent1"/>
            </a:solidFill>
            <a:ln>
              <a:noFill/>
            </a:ln>
            <a:effectLst/>
          </c:spPr>
          <c:invertIfNegative val="0"/>
          <c:cat>
            <c:strRef>
              <c:f>Gesamtbilanz!$B$85:$B$95</c:f>
              <c:strCache>
                <c:ptCount val="11"/>
                <c:pt idx="0">
                  <c:v>Energie_Strom</c:v>
                </c:pt>
                <c:pt idx="1">
                  <c:v>Energie_Wärme</c:v>
                </c:pt>
                <c:pt idx="2">
                  <c:v>Bezogene_Waren_und_Dienstleistungen</c:v>
                </c:pt>
                <c:pt idx="3">
                  <c:v>Kapitalgüter</c:v>
                </c:pt>
                <c:pt idx="4">
                  <c:v>Abfall_und_Wasser</c:v>
                </c:pt>
                <c:pt idx="5">
                  <c:v>Dienstreisen</c:v>
                </c:pt>
                <c:pt idx="6">
                  <c:v>Exkursionen</c:v>
                </c:pt>
                <c:pt idx="7">
                  <c:v>Student_Outgoing</c:v>
                </c:pt>
                <c:pt idx="8">
                  <c:v>An_und_Abreise_von_Gaesten</c:v>
                </c:pt>
                <c:pt idx="9">
                  <c:v>Pendeln_von_Mitarbeitenden_und_Studierenden</c:v>
                </c:pt>
                <c:pt idx="10">
                  <c:v>Weitere_Emissionsquellen</c:v>
                </c:pt>
              </c:strCache>
            </c:strRef>
          </c:cat>
          <c:val>
            <c:numRef>
              <c:f>Gesamtbilanz!$C$85:$C$95</c:f>
              <c:numCache>
                <c:formatCode>#,##0.00</c:formatCode>
                <c:ptCount val="11"/>
                <c:pt idx="0">
                  <c:v>0</c:v>
                </c:pt>
                <c:pt idx="1">
                  <c:v>8.5062999999999996E-3</c:v>
                </c:pt>
                <c:pt idx="2">
                  <c:v>0</c:v>
                </c:pt>
                <c:pt idx="3">
                  <c:v>0</c:v>
                </c:pt>
                <c:pt idx="4">
                  <c:v>0</c:v>
                </c:pt>
                <c:pt idx="5">
                  <c:v>0</c:v>
                </c:pt>
                <c:pt idx="6">
                  <c:v>0</c:v>
                </c:pt>
                <c:pt idx="7">
                  <c:v>0</c:v>
                </c:pt>
                <c:pt idx="8">
                  <c:v>0</c:v>
                </c:pt>
                <c:pt idx="9">
                  <c:v>0</c:v>
                </c:pt>
                <c:pt idx="10">
                  <c:v>1</c:v>
                </c:pt>
              </c:numCache>
            </c:numRef>
          </c:val>
          <c:extLst>
            <c:ext xmlns:c16="http://schemas.microsoft.com/office/drawing/2014/chart" uri="{C3380CC4-5D6E-409C-BE32-E72D297353CC}">
              <c16:uniqueId val="{00000000-D00A-4EC3-B092-42E096D0CE11}"/>
            </c:ext>
          </c:extLst>
        </c:ser>
        <c:ser>
          <c:idx val="1"/>
          <c:order val="1"/>
          <c:tx>
            <c:strRef>
              <c:f>Gesamtbilanz!$D$84</c:f>
              <c:strCache>
                <c:ptCount val="1"/>
                <c:pt idx="0">
                  <c:v>Scope 2</c:v>
                </c:pt>
              </c:strCache>
            </c:strRef>
          </c:tx>
          <c:spPr>
            <a:solidFill>
              <a:schemeClr val="accent2"/>
            </a:solidFill>
            <a:ln>
              <a:noFill/>
            </a:ln>
            <a:effectLst/>
          </c:spPr>
          <c:invertIfNegative val="0"/>
          <c:cat>
            <c:strRef>
              <c:f>Gesamtbilanz!$B$85:$B$95</c:f>
              <c:strCache>
                <c:ptCount val="11"/>
                <c:pt idx="0">
                  <c:v>Energie_Strom</c:v>
                </c:pt>
                <c:pt idx="1">
                  <c:v>Energie_Wärme</c:v>
                </c:pt>
                <c:pt idx="2">
                  <c:v>Bezogene_Waren_und_Dienstleistungen</c:v>
                </c:pt>
                <c:pt idx="3">
                  <c:v>Kapitalgüter</c:v>
                </c:pt>
                <c:pt idx="4">
                  <c:v>Abfall_und_Wasser</c:v>
                </c:pt>
                <c:pt idx="5">
                  <c:v>Dienstreisen</c:v>
                </c:pt>
                <c:pt idx="6">
                  <c:v>Exkursionen</c:v>
                </c:pt>
                <c:pt idx="7">
                  <c:v>Student_Outgoing</c:v>
                </c:pt>
                <c:pt idx="8">
                  <c:v>An_und_Abreise_von_Gaesten</c:v>
                </c:pt>
                <c:pt idx="9">
                  <c:v>Pendeln_von_Mitarbeitenden_und_Studierenden</c:v>
                </c:pt>
                <c:pt idx="10">
                  <c:v>Weitere_Emissionsquellen</c:v>
                </c:pt>
              </c:strCache>
            </c:strRef>
          </c:cat>
          <c:val>
            <c:numRef>
              <c:f>Gesamtbilanz!$D$85:$D$95</c:f>
              <c:numCache>
                <c:formatCode>#,##0.00</c:formatCode>
                <c:ptCount val="11"/>
                <c:pt idx="0">
                  <c:v>0.17907000000000001</c:v>
                </c:pt>
                <c:pt idx="1">
                  <c:v>0.14800555000000001</c:v>
                </c:pt>
                <c:pt idx="2">
                  <c:v>0</c:v>
                </c:pt>
                <c:pt idx="3">
                  <c:v>0</c:v>
                </c:pt>
                <c:pt idx="4">
                  <c:v>0</c:v>
                </c:pt>
                <c:pt idx="5">
                  <c:v>0</c:v>
                </c:pt>
                <c:pt idx="6">
                  <c:v>0</c:v>
                </c:pt>
                <c:pt idx="7">
                  <c:v>0</c:v>
                </c:pt>
                <c:pt idx="8">
                  <c:v>0</c:v>
                </c:pt>
                <c:pt idx="9">
                  <c:v>0</c:v>
                </c:pt>
                <c:pt idx="10">
                  <c:v>1</c:v>
                </c:pt>
              </c:numCache>
            </c:numRef>
          </c:val>
          <c:extLst>
            <c:ext xmlns:c16="http://schemas.microsoft.com/office/drawing/2014/chart" uri="{C3380CC4-5D6E-409C-BE32-E72D297353CC}">
              <c16:uniqueId val="{00000001-D00A-4EC3-B092-42E096D0CE11}"/>
            </c:ext>
          </c:extLst>
        </c:ser>
        <c:ser>
          <c:idx val="2"/>
          <c:order val="2"/>
          <c:tx>
            <c:strRef>
              <c:f>Gesamtbilanz!$E$84</c:f>
              <c:strCache>
                <c:ptCount val="1"/>
                <c:pt idx="0">
                  <c:v>Scope 3</c:v>
                </c:pt>
              </c:strCache>
            </c:strRef>
          </c:tx>
          <c:spPr>
            <a:solidFill>
              <a:srgbClr val="FFFF00"/>
            </a:solidFill>
            <a:ln>
              <a:noFill/>
            </a:ln>
            <a:effectLst/>
          </c:spPr>
          <c:invertIfNegative val="0"/>
          <c:cat>
            <c:strRef>
              <c:f>Gesamtbilanz!$B$85:$B$95</c:f>
              <c:strCache>
                <c:ptCount val="11"/>
                <c:pt idx="0">
                  <c:v>Energie_Strom</c:v>
                </c:pt>
                <c:pt idx="1">
                  <c:v>Energie_Wärme</c:v>
                </c:pt>
                <c:pt idx="2">
                  <c:v>Bezogene_Waren_und_Dienstleistungen</c:v>
                </c:pt>
                <c:pt idx="3">
                  <c:v>Kapitalgüter</c:v>
                </c:pt>
                <c:pt idx="4">
                  <c:v>Abfall_und_Wasser</c:v>
                </c:pt>
                <c:pt idx="5">
                  <c:v>Dienstreisen</c:v>
                </c:pt>
                <c:pt idx="6">
                  <c:v>Exkursionen</c:v>
                </c:pt>
                <c:pt idx="7">
                  <c:v>Student_Outgoing</c:v>
                </c:pt>
                <c:pt idx="8">
                  <c:v>An_und_Abreise_von_Gaesten</c:v>
                </c:pt>
                <c:pt idx="9">
                  <c:v>Pendeln_von_Mitarbeitenden_und_Studierenden</c:v>
                </c:pt>
                <c:pt idx="10">
                  <c:v>Weitere_Emissionsquellen</c:v>
                </c:pt>
              </c:strCache>
            </c:strRef>
          </c:cat>
          <c:val>
            <c:numRef>
              <c:f>Gesamtbilanz!$E$85:$E$95</c:f>
              <c:numCache>
                <c:formatCode>#,##0.00</c:formatCode>
                <c:ptCount val="11"/>
                <c:pt idx="0">
                  <c:v>4.6745000000000002E-2</c:v>
                </c:pt>
                <c:pt idx="1">
                  <c:v>0.32037005000000002</c:v>
                </c:pt>
                <c:pt idx="2">
                  <c:v>11.850000000000001</c:v>
                </c:pt>
                <c:pt idx="3">
                  <c:v>5.335</c:v>
                </c:pt>
                <c:pt idx="4">
                  <c:v>0.10640096899224799</c:v>
                </c:pt>
                <c:pt idx="5">
                  <c:v>3.2285000000000001E-2</c:v>
                </c:pt>
                <c:pt idx="6">
                  <c:v>3.4749999999999996E-2</c:v>
                </c:pt>
                <c:pt idx="7">
                  <c:v>4.65E-2</c:v>
                </c:pt>
                <c:pt idx="8">
                  <c:v>3.4749999999999996E-2</c:v>
                </c:pt>
                <c:pt idx="9">
                  <c:v>3.4749999999999996E-2</c:v>
                </c:pt>
                <c:pt idx="10">
                  <c:v>1</c:v>
                </c:pt>
              </c:numCache>
            </c:numRef>
          </c:val>
          <c:extLst>
            <c:ext xmlns:c16="http://schemas.microsoft.com/office/drawing/2014/chart" uri="{C3380CC4-5D6E-409C-BE32-E72D297353CC}">
              <c16:uniqueId val="{00000002-D00A-4EC3-B092-42E096D0CE11}"/>
            </c:ext>
          </c:extLst>
        </c:ser>
        <c:dLbls>
          <c:showLegendKey val="0"/>
          <c:showVal val="0"/>
          <c:showCatName val="0"/>
          <c:showSerName val="0"/>
          <c:showPercent val="0"/>
          <c:showBubbleSize val="0"/>
        </c:dLbls>
        <c:gapWidth val="150"/>
        <c:overlap val="100"/>
        <c:axId val="1271965568"/>
        <c:axId val="1271967232"/>
      </c:barChart>
      <c:catAx>
        <c:axId val="1271965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71967232"/>
        <c:crosses val="autoZero"/>
        <c:auto val="1"/>
        <c:lblAlgn val="ctr"/>
        <c:lblOffset val="100"/>
        <c:noMultiLvlLbl val="0"/>
      </c:catAx>
      <c:valAx>
        <c:axId val="12719672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7196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846738845144357"/>
          <c:y val="0.19949074074074077"/>
          <c:w val="0.40287467191601051"/>
          <c:h val="0.6714577865266842"/>
        </c:manualLayout>
      </c:layout>
      <c:pieChart>
        <c:varyColors val="1"/>
        <c:ser>
          <c:idx val="0"/>
          <c:order val="0"/>
          <c:tx>
            <c:strRef>
              <c:f>Gesamtbilanz!$B$18</c:f>
              <c:strCache>
                <c:ptCount val="1"/>
                <c:pt idx="0">
                  <c:v>Gesamtemissionen (in t CO2e)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5F2-4E8E-B25B-C3FBAF09F6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5F2-4E8E-B25B-C3FBAF09F63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1-0418-419B-A621-ED19E82BF54A}"/>
              </c:ext>
            </c:extLst>
          </c:dPt>
          <c:dLbls>
            <c:dLbl>
              <c:idx val="0"/>
              <c:numFmt formatCode="0.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1050" b="1"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F5F2-4E8E-B25B-C3FBAF09F637}"/>
                </c:ext>
              </c:extLst>
            </c:dLbl>
            <c:dLbl>
              <c:idx val="1"/>
              <c:numFmt formatCode="0.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1050" b="1"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F5F2-4E8E-B25B-C3FBAF09F637}"/>
                </c:ext>
              </c:extLst>
            </c:dLbl>
            <c:dLbl>
              <c:idx val="2"/>
              <c:numFmt formatCode="0.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1050" b="1"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0418-419B-A621-ED19E82BF54A}"/>
                </c:ext>
              </c:extLst>
            </c:dLbl>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1050" b="1"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Gesamtbilanz!$C$17:$E$17</c:f>
              <c:strCache>
                <c:ptCount val="3"/>
                <c:pt idx="0">
                  <c:v>Scope 1</c:v>
                </c:pt>
                <c:pt idx="1">
                  <c:v>Scope 2</c:v>
                </c:pt>
                <c:pt idx="2">
                  <c:v>Scope 3</c:v>
                </c:pt>
              </c:strCache>
            </c:strRef>
          </c:cat>
          <c:val>
            <c:numRef>
              <c:f>Gesamtbilanz!$C$18:$E$18</c:f>
              <c:numCache>
                <c:formatCode>#,##0.00</c:formatCode>
                <c:ptCount val="3"/>
                <c:pt idx="0">
                  <c:v>836.20850630000007</c:v>
                </c:pt>
                <c:pt idx="1">
                  <c:v>1.32707555</c:v>
                </c:pt>
                <c:pt idx="2">
                  <c:v>54.44155101899225</c:v>
                </c:pt>
              </c:numCache>
            </c:numRef>
          </c:val>
          <c:extLst>
            <c:ext xmlns:c16="http://schemas.microsoft.com/office/drawing/2014/chart" uri="{C3380CC4-5D6E-409C-BE32-E72D297353CC}">
              <c16:uniqueId val="{00000000-0418-419B-A621-ED19E82BF54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'Strom Dual Reporting'!$B$7</c:f>
          <c:strCache>
            <c:ptCount val="1"/>
            <c:pt idx="0">
              <c:v>Hauptcampus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'Strom Dual Reporting'!$C$8</c:f>
              <c:strCache>
                <c:ptCount val="1"/>
                <c:pt idx="0">
                  <c:v>Scope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'Strom Dual Reporting'!$B$9:$B$10</c:f>
              <c:strCache>
                <c:ptCount val="2"/>
                <c:pt idx="0">
                  <c:v>marktbasiert (market based)</c:v>
                </c:pt>
                <c:pt idx="1">
                  <c:v>standortbasiert (location based)</c:v>
                </c:pt>
              </c:strCache>
            </c:strRef>
          </c:cat>
          <c:val>
            <c:numRef>
              <c:f>'Strom Dual Reporting'!$C$9:$C$10</c:f>
              <c:numCache>
                <c:formatCode>#,##0.00</c:formatCode>
                <c:ptCount val="2"/>
                <c:pt idx="0">
                  <c:v>0.17907000000000006</c:v>
                </c:pt>
                <c:pt idx="1">
                  <c:v>0.17907000000000001</c:v>
                </c:pt>
              </c:numCache>
            </c:numRef>
          </c:val>
          <c:extLst>
            <c:ext xmlns:c16="http://schemas.microsoft.com/office/drawing/2014/chart" uri="{C3380CC4-5D6E-409C-BE32-E72D297353CC}">
              <c16:uniqueId val="{00000000-964C-4E56-84B8-B8CE6DB9FA47}"/>
            </c:ext>
          </c:extLst>
        </c:ser>
        <c:ser>
          <c:idx val="1"/>
          <c:order val="1"/>
          <c:tx>
            <c:strRef>
              <c:f>'Strom Dual Reporting'!$D$8</c:f>
              <c:strCache>
                <c:ptCount val="1"/>
                <c:pt idx="0">
                  <c:v>Scope 3</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'Strom Dual Reporting'!$B$9:$B$10</c:f>
              <c:strCache>
                <c:ptCount val="2"/>
                <c:pt idx="0">
                  <c:v>marktbasiert (market based)</c:v>
                </c:pt>
                <c:pt idx="1">
                  <c:v>standortbasiert (location based)</c:v>
                </c:pt>
              </c:strCache>
            </c:strRef>
          </c:cat>
          <c:val>
            <c:numRef>
              <c:f>'Strom Dual Reporting'!$D$9:$D$10</c:f>
              <c:numCache>
                <c:formatCode>#,##0.00</c:formatCode>
                <c:ptCount val="2"/>
                <c:pt idx="0">
                  <c:v>4.6745000000001369E-2</c:v>
                </c:pt>
                <c:pt idx="1">
                  <c:v>4.6745000000000002E-2</c:v>
                </c:pt>
              </c:numCache>
            </c:numRef>
          </c:val>
          <c:extLst>
            <c:ext xmlns:c16="http://schemas.microsoft.com/office/drawing/2014/chart" uri="{C3380CC4-5D6E-409C-BE32-E72D297353CC}">
              <c16:uniqueId val="{00000001-964C-4E56-84B8-B8CE6DB9FA47}"/>
            </c:ext>
          </c:extLst>
        </c:ser>
        <c:dLbls>
          <c:showLegendKey val="0"/>
          <c:showVal val="1"/>
          <c:showCatName val="0"/>
          <c:showSerName val="0"/>
          <c:showPercent val="0"/>
          <c:showBubbleSize val="0"/>
        </c:dLbls>
        <c:gapWidth val="150"/>
        <c:overlap val="100"/>
        <c:axId val="109529648"/>
        <c:axId val="109528400"/>
      </c:barChart>
      <c:catAx>
        <c:axId val="10952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de-DE"/>
          </a:p>
        </c:txPr>
        <c:crossAx val="109528400"/>
        <c:crosses val="autoZero"/>
        <c:auto val="1"/>
        <c:lblAlgn val="ctr"/>
        <c:lblOffset val="100"/>
        <c:noMultiLvlLbl val="0"/>
      </c:catAx>
      <c:valAx>
        <c:axId val="109528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5296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'Teilbilanz Mensa'!$B$7</c:f>
          <c:strCache>
            <c:ptCount val="1"/>
            <c:pt idx="0">
              <c:v>Kategorien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stacked"/>
        <c:varyColors val="0"/>
        <c:ser>
          <c:idx val="2"/>
          <c:order val="2"/>
          <c:tx>
            <c:strRef>
              <c:f>'Teilbilanz Mensa'!$E$8</c:f>
              <c:strCache>
                <c:ptCount val="1"/>
                <c:pt idx="0">
                  <c:v>Scope 3</c:v>
                </c:pt>
              </c:strCache>
            </c:strRef>
          </c:tx>
          <c:spPr>
            <a:solidFill>
              <a:srgbClr val="FFFF00"/>
            </a:solidFill>
            <a:ln>
              <a:noFill/>
            </a:ln>
            <a:effectLst/>
          </c:spPr>
          <c:invertIfNegative val="0"/>
          <c:cat>
            <c:strRef>
              <c:f>'Teilbilanz Mensa'!$B$9:$B$17</c:f>
              <c:strCache>
                <c:ptCount val="9"/>
                <c:pt idx="0">
                  <c:v>Abfall_und_Wasser</c:v>
                </c:pt>
                <c:pt idx="1">
                  <c:v>Nicht_kategorisierte_Produkte</c:v>
                </c:pt>
                <c:pt idx="2">
                  <c:v>Fleisch_und_alternative_Proteinlieferanten</c:v>
                </c:pt>
                <c:pt idx="3">
                  <c:v>Gerichte</c:v>
                </c:pt>
                <c:pt idx="4">
                  <c:v>Getränke</c:v>
                </c:pt>
                <c:pt idx="5">
                  <c:v>Milchprodukte_Eier_und_Milchersatzprodukte</c:v>
                </c:pt>
                <c:pt idx="6">
                  <c:v>Obst_und_Gemüse</c:v>
                </c:pt>
                <c:pt idx="7">
                  <c:v>Stärke_öl_oder_zuckerhaltige_Produkte</c:v>
                </c:pt>
                <c:pt idx="8">
                  <c:v>Weitere_Emissionsquellen_Mensa</c:v>
                </c:pt>
              </c:strCache>
            </c:strRef>
          </c:cat>
          <c:val>
            <c:numRef>
              <c:f>'Teilbilanz Mensa'!$E$9:$E$17</c:f>
              <c:numCache>
                <c:formatCode>#,##0.00</c:formatCode>
                <c:ptCount val="9"/>
                <c:pt idx="0">
                  <c:v>1.0906595038759681</c:v>
                </c:pt>
                <c:pt idx="1">
                  <c:v>11.6</c:v>
                </c:pt>
                <c:pt idx="2">
                  <c:v>12</c:v>
                </c:pt>
                <c:pt idx="3">
                  <c:v>1.1599999999999999</c:v>
                </c:pt>
                <c:pt idx="4">
                  <c:v>2.4</c:v>
                </c:pt>
                <c:pt idx="5">
                  <c:v>21</c:v>
                </c:pt>
                <c:pt idx="6">
                  <c:v>7.2</c:v>
                </c:pt>
                <c:pt idx="7">
                  <c:v>1.4</c:v>
                </c:pt>
                <c:pt idx="8">
                  <c:v>10</c:v>
                </c:pt>
              </c:numCache>
            </c:numRef>
          </c:val>
          <c:extLst>
            <c:ext xmlns:c16="http://schemas.microsoft.com/office/drawing/2014/chart" uri="{C3380CC4-5D6E-409C-BE32-E72D297353CC}">
              <c16:uniqueId val="{00000000-FF9A-4C47-A39A-110DCF400EE1}"/>
            </c:ext>
          </c:extLst>
        </c:ser>
        <c:dLbls>
          <c:showLegendKey val="0"/>
          <c:showVal val="0"/>
          <c:showCatName val="0"/>
          <c:showSerName val="0"/>
          <c:showPercent val="0"/>
          <c:showBubbleSize val="0"/>
        </c:dLbls>
        <c:gapWidth val="150"/>
        <c:overlap val="100"/>
        <c:axId val="1271965568"/>
        <c:axId val="1271967232"/>
        <c:extLst>
          <c:ext xmlns:c15="http://schemas.microsoft.com/office/drawing/2012/chart" uri="{02D57815-91ED-43cb-92C2-25804820EDAC}">
            <c15:filteredBarSeries>
              <c15:ser>
                <c:idx val="0"/>
                <c:order val="0"/>
                <c:tx>
                  <c:strRef>
                    <c:extLst>
                      <c:ext uri="{02D57815-91ED-43cb-92C2-25804820EDAC}">
                        <c15:formulaRef>
                          <c15:sqref>'Teilbilanz Mensa'!$C$8</c15:sqref>
                        </c15:formulaRef>
                      </c:ext>
                    </c:extLst>
                    <c:strCache>
                      <c:ptCount val="1"/>
                      <c:pt idx="0">
                        <c:v>Scope 1</c:v>
                      </c:pt>
                    </c:strCache>
                  </c:strRef>
                </c:tx>
                <c:spPr>
                  <a:solidFill>
                    <a:schemeClr val="accent1"/>
                  </a:solidFill>
                  <a:ln>
                    <a:noFill/>
                  </a:ln>
                  <a:effectLst/>
                </c:spPr>
                <c:invertIfNegative val="0"/>
                <c:cat>
                  <c:strRef>
                    <c:extLst>
                      <c:ext uri="{02D57815-91ED-43cb-92C2-25804820EDAC}">
                        <c15:formulaRef>
                          <c15:sqref>'Teilbilanz Mensa'!$B$9:$B$17</c15:sqref>
                        </c15:formulaRef>
                      </c:ext>
                    </c:extLst>
                    <c:strCache>
                      <c:ptCount val="9"/>
                      <c:pt idx="0">
                        <c:v>Abfall_und_Wasser</c:v>
                      </c:pt>
                      <c:pt idx="1">
                        <c:v>Nicht_kategorisierte_Produkte</c:v>
                      </c:pt>
                      <c:pt idx="2">
                        <c:v>Fleisch_und_alternative_Proteinlieferanten</c:v>
                      </c:pt>
                      <c:pt idx="3">
                        <c:v>Gerichte</c:v>
                      </c:pt>
                      <c:pt idx="4">
                        <c:v>Getränke</c:v>
                      </c:pt>
                      <c:pt idx="5">
                        <c:v>Milchprodukte_Eier_und_Milchersatzprodukte</c:v>
                      </c:pt>
                      <c:pt idx="6">
                        <c:v>Obst_und_Gemüse</c:v>
                      </c:pt>
                      <c:pt idx="7">
                        <c:v>Stärke_öl_oder_zuckerhaltige_Produkte</c:v>
                      </c:pt>
                      <c:pt idx="8">
                        <c:v>Weitere_Emissionsquellen_Mensa</c:v>
                      </c:pt>
                    </c:strCache>
                  </c:strRef>
                </c:cat>
                <c:val>
                  <c:numRef>
                    <c:extLst>
                      <c:ext uri="{02D57815-91ED-43cb-92C2-25804820EDAC}">
                        <c15:formulaRef>
                          <c15:sqref>'Teilbilanz Mensa'!$C$9:$C$17</c15:sqref>
                        </c15:formulaRef>
                      </c:ext>
                    </c:extLst>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FF9A-4C47-A39A-110DCF400E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'Teilbilanz Mensa'!$D$8</c15:sqref>
                        </c15:formulaRef>
                      </c:ext>
                    </c:extLst>
                    <c:strCache>
                      <c:ptCount val="1"/>
                      <c:pt idx="0">
                        <c:v>Scope 2</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'Teilbilanz Mensa'!$B$9:$B$17</c15:sqref>
                        </c15:formulaRef>
                      </c:ext>
                    </c:extLst>
                    <c:strCache>
                      <c:ptCount val="9"/>
                      <c:pt idx="0">
                        <c:v>Abfall_und_Wasser</c:v>
                      </c:pt>
                      <c:pt idx="1">
                        <c:v>Nicht_kategorisierte_Produkte</c:v>
                      </c:pt>
                      <c:pt idx="2">
                        <c:v>Fleisch_und_alternative_Proteinlieferanten</c:v>
                      </c:pt>
                      <c:pt idx="3">
                        <c:v>Gerichte</c:v>
                      </c:pt>
                      <c:pt idx="4">
                        <c:v>Getränke</c:v>
                      </c:pt>
                      <c:pt idx="5">
                        <c:v>Milchprodukte_Eier_und_Milchersatzprodukte</c:v>
                      </c:pt>
                      <c:pt idx="6">
                        <c:v>Obst_und_Gemüse</c:v>
                      </c:pt>
                      <c:pt idx="7">
                        <c:v>Stärke_öl_oder_zuckerhaltige_Produkte</c:v>
                      </c:pt>
                      <c:pt idx="8">
                        <c:v>Weitere_Emissionsquellen_Mensa</c:v>
                      </c:pt>
                    </c:strCache>
                  </c:strRef>
                </c:cat>
                <c:val>
                  <c:numRef>
                    <c:extLst xmlns:c15="http://schemas.microsoft.com/office/drawing/2012/chart">
                      <c:ext xmlns:c15="http://schemas.microsoft.com/office/drawing/2012/chart" uri="{02D57815-91ED-43cb-92C2-25804820EDAC}">
                        <c15:formulaRef>
                          <c15:sqref>'Teilbilanz Mensa'!$D$9:$D$17</c15:sqref>
                        </c15:formulaRef>
                      </c:ext>
                    </c:extLst>
                    <c:numCache>
                      <c:formatCode>#,##0</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FF9A-4C47-A39A-110DCF400EE1}"/>
                  </c:ext>
                </c:extLst>
              </c15:ser>
            </c15:filteredBarSeries>
          </c:ext>
        </c:extLst>
      </c:barChart>
      <c:catAx>
        <c:axId val="1271965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71967232"/>
        <c:crosses val="autoZero"/>
        <c:auto val="1"/>
        <c:lblAlgn val="ctr"/>
        <c:lblOffset val="100"/>
        <c:noMultiLvlLbl val="0"/>
      </c:catAx>
      <c:valAx>
        <c:axId val="12719672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7196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D$5" lockText="1" noThreeD="1"/>
</file>

<file path=xl/ctrlProps/ctrlProp2.xml><?xml version="1.0" encoding="utf-8"?>
<formControlPr xmlns="http://schemas.microsoft.com/office/spreadsheetml/2009/9/main" objectType="CheckBox" fmlaLink="$E$5" lockText="1" noThreeD="1"/>
</file>

<file path=xl/ctrlProps/ctrlProp3.xml><?xml version="1.0" encoding="utf-8"?>
<formControlPr xmlns="http://schemas.microsoft.com/office/spreadsheetml/2009/9/main" objectType="CheckBox" checked="Checked" fmlaLink="$D$6" lockText="1" noThreeD="1"/>
</file>

<file path=xl/ctrlProps/ctrlProp4.xml><?xml version="1.0" encoding="utf-8"?>
<formControlPr xmlns="http://schemas.microsoft.com/office/spreadsheetml/2009/9/main" objectType="CheckBox" fmlaLink="$E$6" lockText="1" noThreeD="1"/>
</file>

<file path=xl/ctrlProps/ctrlProp5.xml><?xml version="1.0" encoding="utf-8"?>
<formControlPr xmlns="http://schemas.microsoft.com/office/spreadsheetml/2009/9/main" objectType="CheckBox" fmlaLink="$F$6" lockText="1" noThreeD="1"/>
</file>

<file path=xl/ctrlProps/ctrlProp6.xml><?xml version="1.0" encoding="utf-8"?>
<formControlPr xmlns="http://schemas.microsoft.com/office/spreadsheetml/2009/9/main" objectType="CheckBox" checked="Checked" fmlaLink="$D$7" lockText="1" noThreeD="1"/>
</file>

<file path=xl/ctrlProps/ctrlProp7.xml><?xml version="1.0" encoding="utf-8"?>
<formControlPr xmlns="http://schemas.microsoft.com/office/spreadsheetml/2009/9/main" objectType="CheckBox" fmlaLink="$E$7" lockText="1" noThreeD="1"/>
</file>

<file path=xl/ctrlProps/ctrlProp8.xml><?xml version="1.0" encoding="utf-8"?>
<formControlPr xmlns="http://schemas.microsoft.com/office/spreadsheetml/2009/9/main" objectType="CheckBox" fmlaLink="$F$7" lockText="1" noThreeD="1"/>
</file>

<file path=xl/ctrlProps/ctrlProp9.xml><?xml version="1.0" encoding="utf-8"?>
<formControlPr xmlns="http://schemas.microsoft.com/office/spreadsheetml/2009/9/main" objectType="CheckBox" checked="Checked" fmlaLink="$D$8" lockText="1" noThreeD="1"/>
</file>

<file path=xl/ctrlProps/ctrlProp10.xml><?xml version="1.0" encoding="utf-8"?>
<formControlPr xmlns="http://schemas.microsoft.com/office/spreadsheetml/2009/9/main" objectType="CheckBox" fmlaLink="$E$8" lockText="1" noThreeD="1"/>
</file>

<file path=xl/ctrlProps/ctrlProp11.xml><?xml version="1.0" encoding="utf-8"?>
<formControlPr xmlns="http://schemas.microsoft.com/office/spreadsheetml/2009/9/main" objectType="CheckBox" fmlaLink="$F$8" lockText="1" noThreeD="1"/>
</file>

<file path=xl/ctrlProps/ctrlProp12.xml><?xml version="1.0" encoding="utf-8"?>
<formControlPr xmlns="http://schemas.microsoft.com/office/spreadsheetml/2009/9/main" objectType="CheckBox" checked="Checked" fmlaLink="$D$9" lockText="1" noThreeD="1"/>
</file>

<file path=xl/ctrlProps/ctrlProp13.xml><?xml version="1.0" encoding="utf-8"?>
<formControlPr xmlns="http://schemas.microsoft.com/office/spreadsheetml/2009/9/main" objectType="CheckBox" fmlaLink="$E$9" lockText="1" noThreeD="1"/>
</file>

<file path=xl/ctrlProps/ctrlProp14.xml><?xml version="1.0" encoding="utf-8"?>
<formControlPr xmlns="http://schemas.microsoft.com/office/spreadsheetml/2009/9/main" objectType="CheckBox" fmlaLink="$F$9" lockText="1" noThreeD="1"/>
</file>

<file path=xl/ctrlProps/ctrlProp15.xml><?xml version="1.0" encoding="utf-8"?>
<formControlPr xmlns="http://schemas.microsoft.com/office/spreadsheetml/2009/9/main" objectType="CheckBox" checked="Checked" fmlaLink="$D$10" lockText="1" noThreeD="1"/>
</file>

<file path=xl/ctrlProps/ctrlProp16.xml><?xml version="1.0" encoding="utf-8"?>
<formControlPr xmlns="http://schemas.microsoft.com/office/spreadsheetml/2009/9/main" objectType="CheckBox" fmlaLink="$E$10" lockText="1" noThreeD="1"/>
</file>

<file path=xl/ctrlProps/ctrlProp17.xml><?xml version="1.0" encoding="utf-8"?>
<formControlPr xmlns="http://schemas.microsoft.com/office/spreadsheetml/2009/9/main" objectType="CheckBox" fmlaLink="$F$10" lockText="1" noThreeD="1"/>
</file>

<file path=xl/ctrlProps/ctrlProp18.xml><?xml version="1.0" encoding="utf-8"?>
<formControlPr xmlns="http://schemas.microsoft.com/office/spreadsheetml/2009/9/main" objectType="CheckBox" checked="Checked" fmlaLink="$D$11" lockText="1" noThreeD="1"/>
</file>

<file path=xl/ctrlProps/ctrlProp19.xml><?xml version="1.0" encoding="utf-8"?>
<formControlPr xmlns="http://schemas.microsoft.com/office/spreadsheetml/2009/9/main" objectType="CheckBox" fmlaLink="$E$11" lockText="1" noThreeD="1"/>
</file>

<file path=xl/ctrlProps/ctrlProp20.xml><?xml version="1.0" encoding="utf-8"?>
<formControlPr xmlns="http://schemas.microsoft.com/office/spreadsheetml/2009/9/main" objectType="CheckBox" fmlaLink="$F$11" lockText="1" noThreeD="1"/>
</file>

<file path=xl/ctrlProps/ctrlProp21.xml><?xml version="1.0" encoding="utf-8"?>
<formControlPr xmlns="http://schemas.microsoft.com/office/spreadsheetml/2009/9/main" objectType="CheckBox" checked="Checked" fmlaLink="$C$6" lockText="1" noThreeD="1"/>
</file>

<file path=xl/ctrlProps/ctrlProp22.xml><?xml version="1.0" encoding="utf-8"?>
<formControlPr xmlns="http://schemas.microsoft.com/office/spreadsheetml/2009/9/main" objectType="CheckBox" fmlaLink="$D$6" lockText="1" noThreeD="1"/>
</file>

<file path=xl/ctrlProps/ctrlProp23.xml><?xml version="1.0" encoding="utf-8"?>
<formControlPr xmlns="http://schemas.microsoft.com/office/spreadsheetml/2009/9/main" objectType="CheckBox" fmlaLink="$E$6" lockText="1" noThreeD="1"/>
</file>

<file path=xl/ctrlProps/ctrlProp24.xml><?xml version="1.0" encoding="utf-8"?>
<formControlPr xmlns="http://schemas.microsoft.com/office/spreadsheetml/2009/9/main" objectType="CheckBox" checked="Checked" fmlaLink="$C$7" lockText="1" noThreeD="1"/>
</file>

<file path=xl/ctrlProps/ctrlProp25.xml><?xml version="1.0" encoding="utf-8"?>
<formControlPr xmlns="http://schemas.microsoft.com/office/spreadsheetml/2009/9/main" objectType="CheckBox" fmlaLink="$D$7" lockText="1" noThreeD="1"/>
</file>

<file path=xl/ctrlProps/ctrlProp26.xml><?xml version="1.0" encoding="utf-8"?>
<formControlPr xmlns="http://schemas.microsoft.com/office/spreadsheetml/2009/9/main" objectType="CheckBox" fmlaLink="$E$7" lockText="1" noThreeD="1"/>
</file>

<file path=xl/ctrlProps/ctrlProp27.xml><?xml version="1.0" encoding="utf-8"?>
<formControlPr xmlns="http://schemas.microsoft.com/office/spreadsheetml/2009/9/main" objectType="CheckBox" fmlaLink="$C$8" lockText="1" noThreeD="1"/>
</file>

<file path=xl/ctrlProps/ctrlProp28.xml><?xml version="1.0" encoding="utf-8"?>
<formControlPr xmlns="http://schemas.microsoft.com/office/spreadsheetml/2009/9/main" objectType="CheckBox" fmlaLink="$D$8" lockText="1" noThreeD="1"/>
</file>

<file path=xl/ctrlProps/ctrlProp29.xml><?xml version="1.0" encoding="utf-8"?>
<formControlPr xmlns="http://schemas.microsoft.com/office/spreadsheetml/2009/9/main" objectType="CheckBox" checked="Checked" fmlaLink="$E$8" noThreeD="1"/>
</file>

<file path=xl/ctrlProps/ctrlProp30.xml><?xml version="1.0" encoding="utf-8"?>
<formControlPr xmlns="http://schemas.microsoft.com/office/spreadsheetml/2009/9/main" objectType="CheckBox" checked="Checked" fmlaLink="$C$47" lockText="1" noThreeD="1"/>
</file>

<file path=xl/ctrlProps/ctrlProp31.xml><?xml version="1.0" encoding="utf-8"?>
<formControlPr xmlns="http://schemas.microsoft.com/office/spreadsheetml/2009/9/main" objectType="CheckBox" fmlaLink="$D$47" lockText="1" noThreeD="1"/>
</file>

<file path=xl/ctrlProps/ctrlProp32.xml><?xml version="1.0" encoding="utf-8"?>
<formControlPr xmlns="http://schemas.microsoft.com/office/spreadsheetml/2009/9/main" objectType="CheckBox" fmlaLink="$E$47" lockText="1" noThreeD="1"/>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790575</xdr:colOff>
          <xdr:row>5</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790575</xdr:colOff>
          <xdr:row>5</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790575</xdr:colOff>
          <xdr:row>6</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790575</xdr:colOff>
          <xdr:row>6</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Vereinzelt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790575</xdr:colOff>
          <xdr:row>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Regelmäßig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790575</xdr:colOff>
          <xdr:row>7</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790575</xdr:colOff>
          <xdr:row>7</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Vereinzelt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5</xdr:col>
          <xdr:colOff>790575</xdr:colOff>
          <xdr:row>7</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Regelmäßig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790575</xdr:colOff>
          <xdr:row>8</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790575</xdr:colOff>
          <xdr:row>8</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Vereinzelt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5</xdr:col>
          <xdr:colOff>790575</xdr:colOff>
          <xdr:row>8</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790575</xdr:colOff>
          <xdr:row>9</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Keins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4</xdr:col>
          <xdr:colOff>790575</xdr:colOff>
          <xdr:row>9</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Unter 25 %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790575</xdr:colOff>
          <xdr:row>9</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Über 25 %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790575</xdr:colOff>
          <xdr:row>10</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Gar nicht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790575</xdr:colOff>
          <xdr:row>10</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Unter 25 %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790575</xdr:colOff>
          <xdr:row>10</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Über 25 %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790575</xdr:colOff>
          <xdr:row>11</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Gar nicht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790575</xdr:colOff>
          <xdr:row>11</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Teilweise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790575</xdr:colOff>
          <xdr:row>11</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Größtenteils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2371725</xdr:colOff>
          <xdr:row>6</xdr:row>
          <xdr:rowOff>66675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Nicht verifizierte 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2371725</xdr:colOff>
          <xdr:row>6</xdr:row>
          <xdr:rowOff>66675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Verifizierte Daten auf Grundlage von Schätzungen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2371725</xdr:colOff>
          <xdr:row>6</xdr:row>
          <xdr:rowOff>66675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Verifizierte Daten auf der Grundlage von Messungen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2371725</xdr:colOff>
          <xdr:row>7</xdr:row>
          <xdr:rowOff>66675</xdr:rowOff>
        </xdr:to>
        <xdr:sp macro="" textlink="">
          <xdr:nvSpPr>
            <xdr:cNvPr id="5144" name="Check Box 24" descr="Nicht repräsentativer Datensatz von &lt;50% der Emissionsquellen"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Datensatz unter 50% der Emissionsquellen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2371725</xdr:colOff>
          <xdr:row>7</xdr:row>
          <xdr:rowOff>66675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Datensatz von &gt;50% der Emissionsquellen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2371725</xdr:colOff>
          <xdr:row>7</xdr:row>
          <xdr:rowOff>66675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Datensatz mit allen Emissionsquellen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2371725</xdr:colOff>
          <xdr:row>8</xdr:row>
          <xdr:rowOff>66675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Erhebung ist älter als 5 Jahre bzw. Datum unbekannt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2371725</xdr:colOff>
          <xdr:row>8</xdr:row>
          <xdr:rowOff>66675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Erhebnung ist zwischen 2 und 5 Jahren alt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2371725</xdr:colOff>
          <xdr:row>8</xdr:row>
          <xdr:rowOff>66675</xdr:rowOff>
        </xdr:to>
        <xdr:sp macro="" textlink="">
          <xdr:nvSpPr>
            <xdr:cNvPr id="5149" name="Check Box 29" descr="Erhebung ist unter 2 Jahre alt"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Erhebung ist unter 2 Jahre alt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2</xdr:col>
          <xdr:colOff>1095375</xdr:colOff>
          <xdr:row>47</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Gesamtemissionen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0</xdr:colOff>
          <xdr:row>47</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pro Person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0</xdr:colOff>
          <xdr:row>47</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pro Quadratmeter</a:t>
              </a:r>
            </a:p>
          </xdr:txBody>
        </xdr:sp>
        <xdr:clientData/>
      </xdr:twoCellAnchor>
    </mc:Choice>
    <mc:Fallback/>
  </mc:AlternateContent>
  <xdr:twoCellAnchor>
    <xdr:from>
      <xdr:col>1</xdr:col>
      <xdr:colOff>0</xdr:colOff>
      <xdr:row>63</xdr:row>
      <xdr:rowOff>0</xdr:rowOff>
    </xdr:from>
    <xdr:to>
      <xdr:col>6</xdr:col>
      <xdr:colOff>0</xdr:colOff>
      <xdr:row>80</xdr:row>
      <xdr:rowOff>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99</xdr:row>
      <xdr:rowOff>0</xdr:rowOff>
    </xdr:from>
    <xdr:to>
      <xdr:col>6</xdr:col>
      <xdr:colOff>0</xdr:colOff>
      <xdr:row>116</xdr:row>
      <xdr:rowOff>0</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20</xdr:row>
      <xdr:rowOff>68580</xdr:rowOff>
    </xdr:from>
    <xdr:to>
      <xdr:col>6</xdr:col>
      <xdr:colOff>0</xdr:colOff>
      <xdr:row>43</xdr:row>
      <xdr:rowOff>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12</xdr:row>
      <xdr:rowOff>0</xdr:rowOff>
    </xdr:from>
    <xdr:to>
      <xdr:col>5</xdr:col>
      <xdr:colOff>0</xdr:colOff>
      <xdr:row>33</xdr:row>
      <xdr:rowOff>0</xdr:rowOff>
    </xdr:to>
    <xdr:graphicFrame macro="">
      <xdr:nvGraphicFramePr>
        <xdr:cNvPr id="5" name="Diagramm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20</xdr:row>
      <xdr:rowOff>0</xdr:rowOff>
    </xdr:from>
    <xdr:to>
      <xdr:col>6</xdr:col>
      <xdr:colOff>0</xdr:colOff>
      <xdr:row>37</xdr:row>
      <xdr:rowOff>0</xdr:rowOff>
    </xdr:to>
    <xdr:graphicFrame macro="">
      <xdr:nvGraphicFramePr>
        <xdr:cNvPr id="4" name="Diagramm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Dateneingabe_Emissionsquellen" displayName="Dateneingabe_Emissionsquellen" ref="B7:S128" totalsRowCount="1" headerRowDxfId="163" dataDxfId="162" totalsRowDxfId="161">
  <autoFilter ref="B7:S1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Campuswahl_x000a_(Dropdown)" dataDxfId="160" totalsRowDxfId="159"/>
    <tableColumn id="2" name="Gebäude_x000a_(Bezeichnung)" dataDxfId="158" totalsRowDxfId="157"/>
    <tableColumn id="17" name="1. Kategorie_x000a_(Dropdown)" dataDxfId="156" totalsRowDxfId="155"/>
    <tableColumn id="3" name="2. Emissionsquelle_x000a_(Dropdown)" dataDxfId="154" totalsRowDxfId="153"/>
    <tableColumn id="4" name="Menge" dataDxfId="152" totalsRowDxfId="151" dataCellStyle="Komma"/>
    <tableColumn id="5" name="Einheit_x000a_(vorausgefüllt)" dataDxfId="150" totalsRowDxfId="149">
      <calculatedColumnFormula>IFERROR(VLOOKUP(Dateneingabe_Emissionsquellen[[#This Row],[2. Emissionsquelle
(Dropdown)]],Emissionsfaktoren!$C:$H,2,FALSE),"")</calculatedColumnFormula>
    </tableColumn>
    <tableColumn id="6" name="Datenqualität_x000a_(Dropdown)" dataDxfId="148" totalsRowDxfId="147"/>
    <tableColumn id="18" name="Datenquelle" dataDxfId="146" totalsRowDxfId="145"/>
    <tableColumn id="20" name="Kommentar" dataDxfId="144" totalsRowDxfId="143"/>
    <tableColumn id="8" name="Scope 1 EF" dataDxfId="142" totalsRowDxfId="141" dataCellStyle="Komma">
      <calculatedColumnFormula>IFERROR(VLOOKUP(Dateneingabe_Emissionsquellen[[#This Row],[2. Emissionsquelle
(Dropdown)]],Emissionsfaktoren!$C:$H,3,FALSE),"")</calculatedColumnFormula>
    </tableColumn>
    <tableColumn id="9" name="Scope 2 EF" dataDxfId="140" totalsRowDxfId="139" dataCellStyle="Komma">
      <calculatedColumnFormula>IFERROR(VLOOKUP(Dateneingabe_Emissionsquellen[[#This Row],[2. Emissionsquelle
(Dropdown)]],Emissionsfaktoren!$C:$H,4,FALSE),"")</calculatedColumnFormula>
    </tableColumn>
    <tableColumn id="10" name="Scope 3 EF" dataDxfId="138" totalsRowDxfId="137" dataCellStyle="Komma">
      <calculatedColumnFormula>IFERROR(VLOOKUP(Dateneingabe_Emissionsquellen[[#This Row],[2. Emissionsquelle
(Dropdown)]],Emissionsfaktoren!$C:$H,5,FALSE),"")</calculatedColumnFormula>
    </tableColumn>
    <tableColumn id="11" name="Scope 1 MB" totalsRowFunction="sum" dataDxfId="136" totalsRowDxfId="135">
      <calculatedColumnFormula>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calculatedColumnFormula>
    </tableColumn>
    <tableColumn id="12" name="Scope 2 MB" totalsRowFunction="sum" dataDxfId="134" totalsRowDxfId="133">
      <calculatedColumnFormula>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calculatedColumnFormula>
    </tableColumn>
    <tableColumn id="13" name="Scope 3 MB" totalsRowFunction="sum" dataDxfId="132" totalsRowDxfId="131">
      <calculatedColumnFormula>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calculatedColumnFormula>
    </tableColumn>
    <tableColumn id="14" name="Scope 1 LB" totalsRowFunction="sum" dataDxfId="130" totalsRowDxfId="129">
      <calculatedColumnFormula>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calculatedColumnFormula>
    </tableColumn>
    <tableColumn id="15" name="Scope 2 LB" totalsRowFunction="sum" dataDxfId="128" totalsRowDxfId="127">
      <calculatedColumnFormula>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calculatedColumnFormula>
    </tableColumn>
    <tableColumn id="16" name="Scope 3 LB" totalsRowFunction="sum" dataDxfId="126" totalsRowDxfId="125">
      <calculatedColumnFormula>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calculatedColumnFormula>
    </tableColumn>
  </tableColumns>
  <tableStyleInfo name="TableStyleMedium21" showFirstColumn="0" showLastColumn="0" showRowStripes="1" showColumnStripes="0"/>
</table>
</file>

<file path=xl/tables/table2.xml><?xml version="1.0" encoding="utf-8"?>
<table xmlns="http://schemas.openxmlformats.org/spreadsheetml/2006/main" id="40" name="Dateneingabe_Emissionsquellen_Mensa" displayName="Dateneingabe_Emissionsquellen_Mensa" ref="B7:R98" totalsRowCount="1" headerRowDxfId="124" dataDxfId="123" totalsRowDxfId="122">
  <autoFilter ref="B7:R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Standort" dataDxfId="121" totalsRowDxfId="120"/>
    <tableColumn id="17" name="1. Kategorie_x000a_(Dropdown)" dataDxfId="119" totalsRowDxfId="118"/>
    <tableColumn id="3" name="2. Emissionsquelle_x000a_(Dropdown)" dataDxfId="117" totalsRowDxfId="116"/>
    <tableColumn id="4" name="Mengenangabe" dataDxfId="115" totalsRowDxfId="114" dataCellStyle="Komma"/>
    <tableColumn id="5" name="Einheit_x000a_(vorausgefüllt)" dataDxfId="113" totalsRowDxfId="112">
      <calculatedColumnFormula>IFERROR(VLOOKUP(Dateneingabe_Emissionsquellen_Mensa[[#This Row],[2. Emissionsquelle
(Dropdown)]],'Emissionsfaktoren Mensa'!$C:$H,2,FALSE),"")</calculatedColumnFormula>
    </tableColumn>
    <tableColumn id="6" name="Datenqualität_x000a_(Dropdown)" dataDxfId="111" totalsRowDxfId="110"/>
    <tableColumn id="18" name="Datenquelle" dataDxfId="109" totalsRowDxfId="108"/>
    <tableColumn id="20" name="Kommentar" dataDxfId="107" totalsRowDxfId="106"/>
    <tableColumn id="8" name="Scope 1 EF" dataDxfId="105" totalsRowDxfId="104" dataCellStyle="Komma">
      <calculatedColumnFormula>IFERROR(VLOOKUP(Dateneingabe_Emissionsquellen_Mensa[[#This Row],[2. Emissionsquelle
(Dropdown)]],'Emissionsfaktoren Mensa'!$C:$H,3,FALSE),"")</calculatedColumnFormula>
    </tableColumn>
    <tableColumn id="9" name="Scope 2 EF" dataDxfId="103" totalsRowDxfId="102" dataCellStyle="Komma">
      <calculatedColumnFormula>IFERROR(VLOOKUP(Dateneingabe_Emissionsquellen_Mensa[[#This Row],[2. Emissionsquelle
(Dropdown)]],'Emissionsfaktoren Mensa'!$C:$H,4,FALSE),"")</calculatedColumnFormula>
    </tableColumn>
    <tableColumn id="10" name="Scope 3 EF" dataDxfId="101" totalsRowDxfId="100" dataCellStyle="Komma">
      <calculatedColumnFormula>IFERROR(VLOOKUP(Dateneingabe_Emissionsquellen_Mensa[[#This Row],[2. Emissionsquelle
(Dropdown)]],'Emissionsfaktoren Mensa'!$C:$H,5,FALSE),"")</calculatedColumnFormula>
    </tableColumn>
    <tableColumn id="11" name="Scope 1 MB" totalsRowFunction="sum" dataDxfId="99" totalsRowDxfId="98">
      <calculatedColumnFormula>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calculatedColumnFormula>
    </tableColumn>
    <tableColumn id="12" name="Scope 2 MB" totalsRowFunction="sum" dataDxfId="97" totalsRowDxfId="96">
      <calculatedColumnFormula>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calculatedColumnFormula>
    </tableColumn>
    <tableColumn id="13" name="Scope 3 MB" totalsRowFunction="sum" dataDxfId="95" totalsRowDxfId="94">
      <calculatedColumnFormula>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calculatedColumnFormula>
    </tableColumn>
    <tableColumn id="14" name="Scope 1 LB" totalsRowFunction="sum" dataDxfId="93" totalsRowDxfId="92">
      <calculatedColumnFormula>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calculatedColumnFormula>
    </tableColumn>
    <tableColumn id="15" name="Scope 2 LB" totalsRowFunction="sum" dataDxfId="91" totalsRowDxfId="90">
      <calculatedColumnFormula>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calculatedColumnFormula>
    </tableColumn>
    <tableColumn id="16" name="Scope 3 LB" totalsRowFunction="sum" dataDxfId="89" totalsRowDxfId="88">
      <calculatedColumnFormula>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calculatedColumnFormula>
    </tableColumn>
  </tableColumns>
  <tableStyleInfo name="TableStyleMedium21" showFirstColumn="0" showLastColumn="0" showRowStripes="1" showColumnStripes="0"/>
</table>
</file>

<file path=xl/tables/table3.xml><?xml version="1.0" encoding="utf-8"?>
<table xmlns="http://schemas.openxmlformats.org/spreadsheetml/2006/main" id="22" name="Bilanz_gesamt" displayName="Bilanz_gesamt" ref="B49:F61" totalsRowCount="1" headerRowDxfId="78" dataDxfId="77" totalsRowDxfId="76">
  <autoFilter ref="B49:F60">
    <filterColumn colId="0" hiddenButton="1"/>
    <filterColumn colId="1" hiddenButton="1"/>
    <filterColumn colId="2" hiddenButton="1"/>
    <filterColumn colId="3" hiddenButton="1"/>
    <filterColumn colId="4" hiddenButton="1"/>
  </autoFilter>
  <tableColumns count="5">
    <tableColumn id="1" name="Emissionen in t CO2e" totalsRowLabel="Ergebnis" dataDxfId="75" totalsRowDxfId="74"/>
    <tableColumn id="2" name="Scope 1" totalsRowFunction="sum" dataDxfId="73" totalsRowDxfId="72">
      <calculatedColumnFormula>IFERROR(SUMIF(Dateneingabe_Emissionsquellen[1. Kategorie
(Dropdown)],$B50,Dateneingabe_Emissionsquellen[Scope 1 MB])*IF($C$47,1,IF($D$47,1/Grunddaten!$C$15,IF(Gesamtbilanz!$E$47,1/Grunddaten!$C$16,1))),"")</calculatedColumnFormula>
    </tableColumn>
    <tableColumn id="3" name="Scope 2" totalsRowFunction="sum" dataDxfId="71" totalsRowDxfId="70">
      <calculatedColumnFormula>IFERROR(SUMIF(Dateneingabe_Emissionsquellen[1. Kategorie
(Dropdown)],$B50,Dateneingabe_Emissionsquellen[Scope 2 MB])*IF($C$47,1,IF($D$47,1/Grunddaten!$C$15,IF(Gesamtbilanz!$E$47,1/Grunddaten!$C$16,1))),"")</calculatedColumnFormula>
    </tableColumn>
    <tableColumn id="4" name="Scope 3" totalsRowFunction="sum" dataDxfId="69" totalsRowDxfId="68">
      <calculatedColumnFormula>IFERROR(SUMIF(Dateneingabe_Emissionsquellen[1. Kategorie
(Dropdown)],$B50,Dateneingabe_Emissionsquellen[Scope 3 MB])*IF($C$47,1,IF($D$47,1/Grunddaten!$C$15,IF(Gesamtbilanz!$E$47,1/Grunddaten!$C$16,1))),"")</calculatedColumnFormula>
    </tableColumn>
    <tableColumn id="5" name="Gesamt" totalsRowFunction="sum" dataDxfId="67" totalsRowDxfId="66">
      <calculatedColumnFormula>SUM(Bilanz_gesamt[[#This Row],[Scope 1]:[Scope 3]])</calculatedColumnFormula>
    </tableColumn>
  </tableColumns>
  <tableStyleInfo name="TableStyleMedium21" showFirstColumn="0" showLastColumn="0" showRowStripes="1" showColumnStripes="0"/>
</table>
</file>

<file path=xl/tables/table4.xml><?xml version="1.0" encoding="utf-8"?>
<table xmlns="http://schemas.openxmlformats.org/spreadsheetml/2006/main" id="21" name="Bilanz_Gebaeude" displayName="Bilanz_Gebaeude" ref="B84:F96" totalsRowCount="1" headerRowDxfId="65" dataDxfId="64" totalsRowDxfId="63">
  <autoFilter ref="B84:F95">
    <filterColumn colId="0" hiddenButton="1"/>
    <filterColumn colId="1" hiddenButton="1"/>
    <filterColumn colId="2" hiddenButton="1"/>
    <filterColumn colId="3" hiddenButton="1"/>
    <filterColumn colId="4" hiddenButton="1"/>
  </autoFilter>
  <tableColumns count="5">
    <tableColumn id="1" name="Hauptcampus" totalsRowLabel="Ergebnis" dataDxfId="62" totalsRowDxfId="61"/>
    <tableColumn id="2" name="Scope 1" totalsRowFunction="sum" dataDxfId="60" totalsRowDxfId="59">
      <calculatedColumnFormula>IFERROR(SUMIFS(Dateneingabe_Emissionsquellen[Scope 1 MB],Dateneingabe_Emissionsquellen[1. Kategorie
(Dropdown)],$B85,Dateneingabe_Emissionsquellen[Campuswahl
(Dropdown)],$B$84),"")</calculatedColumnFormula>
    </tableColumn>
    <tableColumn id="3" name="Scope 2" totalsRowFunction="sum" dataDxfId="58" totalsRowDxfId="57">
      <calculatedColumnFormula>IFERROR(SUMIFS(Dateneingabe_Emissionsquellen[Scope 2 MB],Dateneingabe_Emissionsquellen[1. Kategorie
(Dropdown)],$B85,Dateneingabe_Emissionsquellen[Campuswahl
(Dropdown)],$B$84),"")</calculatedColumnFormula>
    </tableColumn>
    <tableColumn id="4" name="Scope 3" totalsRowFunction="sum" dataDxfId="56" totalsRowDxfId="55">
      <calculatedColumnFormula>IFERROR(SUMIFS(Dateneingabe_Emissionsquellen[Scope 3 MB],Dateneingabe_Emissionsquellen[1. Kategorie
(Dropdown)],$B85,Dateneingabe_Emissionsquellen[Campuswahl
(Dropdown)],$B$84),"")</calculatedColumnFormula>
    </tableColumn>
    <tableColumn id="5" name="Gesamt" totalsRowFunction="sum" dataDxfId="54" totalsRowDxfId="53">
      <calculatedColumnFormula>SUM(Bilanz_Gebaeude[[#This Row],[Scope 1]:[Scope 3]])</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id="62" name="Bilanz_Gegenueberstellung63" displayName="Bilanz_Gegenueberstellung63" ref="B8:E11" totalsRowCount="1" headerRowDxfId="52" dataDxfId="51" totalsRowDxfId="50">
  <autoFilter ref="B8:E10">
    <filterColumn colId="0" hiddenButton="1"/>
    <filterColumn colId="1" hiddenButton="1"/>
    <filterColumn colId="2" hiddenButton="1"/>
    <filterColumn colId="3" hiddenButton="1"/>
  </autoFilter>
  <tableColumns count="4">
    <tableColumn id="1" name="Hauptcampus" totalsRowLabel="Emissionsreduktion durch Stromtarifwahl" dataDxfId="49" totalsRowDxfId="48"/>
    <tableColumn id="3" name="Scope 2" totalsRowFunction="custom" dataDxfId="47" totalsRowDxfId="46">
      <calculatedColumnFormula array="1">IFERROR(IF(OR(EXACT($B$8,#REF!)),Dateneingabe_Emissionsquellen[[#Totals],[Scope 2 MB]]-SUMIF(Dateneingabe_Emissionsquellen[Scope 2 LB],"Gilt nur für Strom",Dateneingabe_Emissionsquellen[Scope 2 MB]),SUMIFS(Dateneingabe_Emissionsquellen[Scope 2 MB],Dateneingabe_Emissionsquellen[Campuswahl
(Dropdown)],Bilanz_Gegenueberstellung63[[#Headers],[Hauptcampus]])-SUMIFS(Dateneingabe_Emissionsquellen[Scope 2 MB],Dateneingabe_Emissionsquellen[Campuswahl
(Dropdown)],Bilanz_Gegenueberstellung63[[#Headers],[Hauptcampus]],Dateneingabe_Emissionsquellen[Scope 2 LB],"Gilt nur für Strom")),"")</calculatedColumnFormula>
      <totalsRowFormula>C10-C9</totalsRowFormula>
    </tableColumn>
    <tableColumn id="4" name="Scope 3" totalsRowFunction="custom" dataDxfId="45" totalsRowDxfId="44">
      <calculatedColumnFormula array="1">IFERROR(IF(OR(EXACT($B$8,#REF!)),Dateneingabe_Emissionsquellen[[#Totals],[Scope 3 MB]]-SUMIF(Dateneingabe_Emissionsquellen[Scope 3 LB],"Gilt nur für Strom",Dateneingabe_Emissionsquellen[Scope 3 MB]),SUMIFS(Dateneingabe_Emissionsquellen[Scope 3 MB],Dateneingabe_Emissionsquellen[Campuswahl
(Dropdown)],Bilanz_Gegenueberstellung63[[#Headers],[Hauptcampus]])-SUMIFS(Dateneingabe_Emissionsquellen[Scope 3 MB],Dateneingabe_Emissionsquellen[Campuswahl
(Dropdown)],Bilanz_Gegenueberstellung63[[#Headers],[Hauptcampus]],Dateneingabe_Emissionsquellen[Scope 3 LB],"Gilt nur für Strom")),"")</calculatedColumnFormula>
      <totalsRowFormula>D10-D9</totalsRowFormula>
    </tableColumn>
    <tableColumn id="5" name="Insgesamt" totalsRowFunction="custom" dataDxfId="43" totalsRowDxfId="42">
      <calculatedColumnFormula>SUM(Bilanz_Gegenueberstellung63[[#This Row],[Scope 2]:[Scope 3]])</calculatedColumnFormula>
      <totalsRowFormula>E10-E9</totalsRowFormula>
    </tableColumn>
  </tableColumns>
  <tableStyleInfo name="TableStyleMedium21" showFirstColumn="0" showLastColumn="0" showRowStripes="1" showColumnStripes="0"/>
</table>
</file>

<file path=xl/tables/table6.xml><?xml version="1.0" encoding="utf-8"?>
<table xmlns="http://schemas.openxmlformats.org/spreadsheetml/2006/main" id="58" name="Bilanz_ausserhalb59" displayName="Bilanz_ausserhalb59" ref="B8:F18" totalsRowCount="1" headerRowDxfId="41" dataDxfId="40" totalsRowDxfId="39">
  <tableColumns count="5">
    <tableColumn id="1" name="Kategorien" totalsRowLabel="Summe" dataDxfId="38" totalsRowDxfId="37"/>
    <tableColumn id="2" name="Scope 1" totalsRowFunction="sum" dataDxfId="36" totalsRowDxfId="35">
      <calculatedColumnFormula>IFERROR(SUMIFS(Dateneingabe_Emissionsquellen_Mensa[Scope 1 MB],Dateneingabe_Emissionsquellen_Mensa[1. Kategorie
(Dropdown)],Bilanz_ausserhalb59[[#This Row],[Kategorien]]),"")</calculatedColumnFormula>
    </tableColumn>
    <tableColumn id="3" name="Scope 2" totalsRowFunction="sum" dataDxfId="34" totalsRowDxfId="33">
      <calculatedColumnFormula>IFERROR(SUMIFS(Dateneingabe_Emissionsquellen_Mensa[Scope 2 MB],Dateneingabe_Emissionsquellen_Mensa[1. Kategorie
(Dropdown)],Bilanz_ausserhalb59[[#This Row],[Kategorien]]),"")</calculatedColumnFormula>
    </tableColumn>
    <tableColumn id="4" name="Scope 3" totalsRowFunction="sum" dataDxfId="32" totalsRowDxfId="31">
      <calculatedColumnFormula>IFERROR(SUMIFS(Dateneingabe_Emissionsquellen_Mensa[Scope 3 MB],Dateneingabe_Emissionsquellen_Mensa[1. Kategorie
(Dropdown)],Bilanz_ausserhalb59[[#This Row],[Kategorien]]),"")</calculatedColumnFormula>
    </tableColumn>
    <tableColumn id="5" name="Gesamt" totalsRowFunction="sum" dataDxfId="30" totalsRowDxfId="29">
      <calculatedColumnFormula>SUM(Bilanz_ausserhalb59[[#This Row],[Scope 1]:[Scope 3]])</calculatedColumnFormula>
    </tableColumn>
  </tableColumns>
  <tableStyleInfo name="TableStyleMedium21" showFirstColumn="0" showLastColumn="0" showRowStripes="1" showColumnStripes="0"/>
</table>
</file>

<file path=xl/tables/table7.xml><?xml version="1.0" encoding="utf-8"?>
<table xmlns="http://schemas.openxmlformats.org/spreadsheetml/2006/main" id="1" name="Emissionsfaktoren" displayName="Emissionsfaktoren" ref="C7:K175" totalsRowShown="0" headerRowDxfId="27" headerRowBorderDxfId="26">
  <autoFilter ref="C7:K1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Bezeichnung" dataDxfId="25"/>
    <tableColumn id="2" name="Einheit" dataDxfId="24"/>
    <tableColumn id="3" name="Scope 1" dataDxfId="23" dataCellStyle="Komma"/>
    <tableColumn id="4" name="Scope 2" dataDxfId="22" dataCellStyle="Komma"/>
    <tableColumn id="5" name="Scope 3" dataDxfId="21" dataCellStyle="Komma"/>
    <tableColumn id="6" name="Summe" dataDxfId="20" dataCellStyle="Komma">
      <calculatedColumnFormula>SUM(E8:G8)</calculatedColumnFormula>
    </tableColumn>
    <tableColumn id="7" name="Quelle - Scope 1" dataDxfId="19"/>
    <tableColumn id="8" name="Quelle - Scope 2" dataDxfId="18"/>
    <tableColumn id="9" name="Quelle - Scope 3" dataDxfId="17"/>
  </tableColumns>
  <tableStyleInfo name="TableStyleMedium21" showFirstColumn="0" showLastColumn="0" showRowStripes="1" showColumnStripes="0"/>
</table>
</file>

<file path=xl/tables/table8.xml><?xml version="1.0" encoding="utf-8"?>
<table xmlns="http://schemas.openxmlformats.org/spreadsheetml/2006/main" id="43" name="Emissionsfaktoren44" displayName="Emissionsfaktoren44" ref="C7:K223" totalsRowShown="0" headerRowDxfId="16" dataDxfId="15">
  <autoFilter ref="C7:K2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Bezeichnung" dataDxfId="14"/>
    <tableColumn id="2" name="Einheit" dataDxfId="13"/>
    <tableColumn id="3" name="Scope 1" dataDxfId="12" dataCellStyle="Komma"/>
    <tableColumn id="4" name="Scope 2" dataDxfId="11" dataCellStyle="Komma"/>
    <tableColumn id="5" name="Scope 3" dataDxfId="10" dataCellStyle="Komma"/>
    <tableColumn id="6" name="Summe" dataDxfId="9" dataCellStyle="Komma">
      <calculatedColumnFormula>SUM(E8:G8)</calculatedColumnFormula>
    </tableColumn>
    <tableColumn id="7" name="Quelle - Scope 1" dataDxfId="8"/>
    <tableColumn id="8" name="Quelle - Scope 2" dataDxfId="7"/>
    <tableColumn id="9" name="Quelle - Scope 3" dataDxfId="6"/>
  </tableColumns>
  <tableStyleInfo name="TableStyleMedium21" showFirstColumn="0" showLastColumn="0" showRowStripes="1" showColumnStripes="0"/>
</table>
</file>

<file path=xl/tables/table9.xml><?xml version="1.0" encoding="utf-8"?>
<table xmlns="http://schemas.openxmlformats.org/spreadsheetml/2006/main" id="3" name="Energie_Wärme" displayName="Energie_Wärme" ref="D49:D66" totalsRowShown="0">
  <autoFilter ref="D49:D66"/>
  <sortState ref="D50:D66">
    <sortCondition ref="D49:D66"/>
  </sortState>
  <tableColumns count="1">
    <tableColumn id="1" name="Energie_Wärme" dataDxfId="5"/>
  </tableColumns>
  <tableStyleInfo name="TableStyleMedium2" showFirstColumn="0" showLastColumn="0" showRowStripes="1" showColumnStripes="0"/>
</table>
</file>

<file path=xl/tables/table10.xml><?xml version="1.0" encoding="utf-8"?>
<table xmlns="http://schemas.openxmlformats.org/spreadsheetml/2006/main" id="5" name="Kapitalgüter" displayName="Kapitalgüter" ref="E49:E75" totalsRowShown="0">
  <autoFilter ref="E49:E75"/>
  <sortState ref="E50:E75">
    <sortCondition ref="E49:E75"/>
  </sortState>
  <tableColumns count="1">
    <tableColumn id="1" name="Kapitalgüter"/>
  </tableColumns>
  <tableStyleInfo name="TableStyleMedium2" showFirstColumn="0" showLastColumn="0" showRowStripes="1" showColumnStripes="0"/>
</table>
</file>

<file path=xl/tables/table11.xml><?xml version="1.0" encoding="utf-8"?>
<table xmlns="http://schemas.openxmlformats.org/spreadsheetml/2006/main" id="6" name="Kategorie" displayName="Kategorie" ref="B49:B61" totalsRowShown="0">
  <autoFilter ref="B49:B61"/>
  <sortState ref="B50:B61">
    <sortCondition ref="B49:B61"/>
  </sortState>
  <tableColumns count="1">
    <tableColumn id="1" name="Kategorie"/>
  </tableColumns>
  <tableStyleInfo name="TableStyleMedium2" showFirstColumn="0" showLastColumn="0" showRowStripes="1" showColumnStripes="0"/>
</table>
</file>

<file path=xl/tables/table12.xml><?xml version="1.0" encoding="utf-8"?>
<table xmlns="http://schemas.openxmlformats.org/spreadsheetml/2006/main" id="7" name="Uni_Hochschule" displayName="Uni_Hochschule" ref="B16:B19" totalsRowShown="0">
  <autoFilter ref="B16:B19"/>
  <tableColumns count="1">
    <tableColumn id="1" name="Spalte1"/>
  </tableColumns>
  <tableStyleInfo name="TableStyleMedium2" showFirstColumn="0" showLastColumn="0" showRowStripes="1" showColumnStripes="0"/>
</table>
</file>

<file path=xl/tables/table13.xml><?xml version="1.0" encoding="utf-8"?>
<table xmlns="http://schemas.openxmlformats.org/spreadsheetml/2006/main" id="9" name="Gesamt_HSWT" displayName="Gesamt_HSWT" ref="E16:E17" totalsRowShown="0">
  <autoFilter ref="E16:E17"/>
  <tableColumns count="1">
    <tableColumn id="1" name="Spalte1"/>
  </tableColumns>
  <tableStyleInfo name="TableStyleMedium2" showFirstColumn="0" showLastColumn="0" showRowStripes="1" showColumnStripes="0"/>
</table>
</file>

<file path=xl/tables/table14.xml><?xml version="1.0" encoding="utf-8"?>
<table xmlns="http://schemas.openxmlformats.org/spreadsheetml/2006/main" id="11" name="Weihenstephan" displayName="Weihenstephan" ref="F16:F44" totalsRowShown="0">
  <autoFilter ref="F16:F44"/>
  <tableColumns count="1">
    <tableColumn id="1" name="Spalte1"/>
  </tableColumns>
  <tableStyleInfo name="TableStyleMedium2" showFirstColumn="0" showLastColumn="0" showRowStripes="1" showColumnStripes="0"/>
</table>
</file>

<file path=xl/tables/table15.xml><?xml version="1.0" encoding="utf-8"?>
<table xmlns="http://schemas.openxmlformats.org/spreadsheetml/2006/main" id="4" name="Datenqualitaet" displayName="Datenqualitaet" ref="B84:B88" totalsRowShown="0">
  <autoFilter ref="B84:B88"/>
  <tableColumns count="1">
    <tableColumn id="1" name="Datenqualitaet"/>
  </tableColumns>
  <tableStyleInfo name="TableStyleMedium2" showFirstColumn="0" showLastColumn="0" showRowStripes="1" showColumnStripes="0"/>
</table>
</file>

<file path=xl/tables/table16.xml><?xml version="1.0" encoding="utf-8"?>
<table xmlns="http://schemas.openxmlformats.org/spreadsheetml/2006/main" id="10" name="Bezogene_Waren_und_Dienstleistungen" displayName="Bezogene_Waren_und_Dienstleistungen" ref="F49:F68" totalsRowShown="0">
  <autoFilter ref="F49:F68"/>
  <sortState ref="F50:F67">
    <sortCondition ref="F49:F67"/>
  </sortState>
  <tableColumns count="1">
    <tableColumn id="1" name="Bezogene Waren und Dienstleistungen"/>
  </tableColumns>
  <tableStyleInfo name="TableStyleMedium2" showFirstColumn="0" showLastColumn="0" showRowStripes="1" showColumnStripes="0"/>
</table>
</file>

<file path=xl/tables/table17.xml><?xml version="1.0" encoding="utf-8"?>
<table xmlns="http://schemas.openxmlformats.org/spreadsheetml/2006/main" id="14" name="Abfall_und_Wasser" displayName="Abfall_und_Wasser" ref="G49:G60" totalsRowShown="0">
  <autoFilter ref="G49:G60"/>
  <sortState ref="G50:G60">
    <sortCondition ref="G49:G60"/>
  </sortState>
  <tableColumns count="1">
    <tableColumn id="1" name="Abfall_und_Wasser"/>
  </tableColumns>
  <tableStyleInfo name="TableStyleMedium2" showFirstColumn="0" showLastColumn="0" showRowStripes="1" showColumnStripes="0"/>
</table>
</file>

<file path=xl/tables/table18.xml><?xml version="1.0" encoding="utf-8"?>
<table xmlns="http://schemas.openxmlformats.org/spreadsheetml/2006/main" id="15" name="Dienstreisen" displayName="Dienstreisen" ref="H49:H74" totalsRowShown="0" dataDxfId="4">
  <autoFilter ref="H49:H74"/>
  <sortState ref="H50:H71">
    <sortCondition ref="H49:H71"/>
  </sortState>
  <tableColumns count="1">
    <tableColumn id="1" name="Dienstreisen" dataDxfId="3"/>
  </tableColumns>
  <tableStyleInfo name="TableStyleMedium2" showFirstColumn="0" showLastColumn="0" showRowStripes="1" showColumnStripes="0"/>
</table>
</file>

<file path=xl/tables/table19.xml><?xml version="1.0" encoding="utf-8"?>
<table xmlns="http://schemas.openxmlformats.org/spreadsheetml/2006/main" id="16" name="Student_Outgoing" displayName="Student_Outgoing" ref="I49:I68" totalsRowShown="0">
  <autoFilter ref="I49:I68"/>
  <sortState ref="I50:I71">
    <sortCondition ref="I49:I71"/>
  </sortState>
  <tableColumns count="1">
    <tableColumn id="1" name="Student Outgoing"/>
  </tableColumns>
  <tableStyleInfo name="TableStyleMedium2" showFirstColumn="0" showLastColumn="0" showRowStripes="1" showColumnStripes="0"/>
</table>
</file>

<file path=xl/tables/table20.xml><?xml version="1.0" encoding="utf-8"?>
<table xmlns="http://schemas.openxmlformats.org/spreadsheetml/2006/main" id="17" name="Exkursionen" displayName="Exkursionen" ref="J49:J68" totalsRowShown="0">
  <autoFilter ref="J49:J68"/>
  <sortState ref="J50:J71">
    <sortCondition ref="J49:J71"/>
  </sortState>
  <tableColumns count="1">
    <tableColumn id="1" name="Exkursionen"/>
  </tableColumns>
  <tableStyleInfo name="TableStyleMedium2" showFirstColumn="0" showLastColumn="0" showRowStripes="1" showColumnStripes="0"/>
</table>
</file>

<file path=xl/tables/table21.xml><?xml version="1.0" encoding="utf-8"?>
<table xmlns="http://schemas.openxmlformats.org/spreadsheetml/2006/main" id="18" name="An_und_Abreise_von_Gaesten" displayName="An_und_Abreise_von_Gaesten" ref="K49:K68" totalsRowShown="0">
  <autoFilter ref="K49:K68"/>
  <sortState ref="K50:K71">
    <sortCondition ref="K49:K71"/>
  </sortState>
  <tableColumns count="1">
    <tableColumn id="1" name="An- und Abreise von Gästen"/>
  </tableColumns>
  <tableStyleInfo name="TableStyleMedium2" showFirstColumn="0" showLastColumn="0" showRowStripes="1" showColumnStripes="0"/>
</table>
</file>

<file path=xl/tables/table22.xml><?xml version="1.0" encoding="utf-8"?>
<table xmlns="http://schemas.openxmlformats.org/spreadsheetml/2006/main" id="19" name="Pendeln_von_Mitarbeitenden_und_Studierenden" displayName="Pendeln_von_Mitarbeitenden_und_Studierenden" ref="L49:L65" totalsRowShown="0">
  <autoFilter ref="L49:L65"/>
  <sortState ref="L50:L68">
    <sortCondition ref="L49:L68"/>
  </sortState>
  <tableColumns count="1">
    <tableColumn id="1" name="Pendeln von Mitarbeitenden und Studierenden"/>
  </tableColumns>
  <tableStyleInfo name="TableStyleMedium2" showFirstColumn="0" showLastColumn="0" showRowStripes="1" showColumnStripes="0"/>
</table>
</file>

<file path=xl/tables/table23.xml><?xml version="1.0" encoding="utf-8"?>
<table xmlns="http://schemas.openxmlformats.org/spreadsheetml/2006/main" id="20" name="Ausschluss" displayName="Ausschluss" ref="D77:D79" totalsRowShown="0">
  <autoFilter ref="D77:D79"/>
  <tableColumns count="1">
    <tableColumn id="1" name="Ausschluss"/>
  </tableColumns>
  <tableStyleInfo name="TableStyleMedium2" showFirstColumn="0" showLastColumn="0" showRowStripes="1" showColumnStripes="0"/>
</table>
</file>

<file path=xl/tables/table24.xml><?xml version="1.0" encoding="utf-8"?>
<table xmlns="http://schemas.openxmlformats.org/spreadsheetml/2006/main" id="34" name="ER_Stadt" displayName="ER_Stadt" ref="S16:S97" totalsRowShown="0">
  <autoFilter ref="S16:S97"/>
  <tableColumns count="1">
    <tableColumn id="1" name="Spalte1"/>
  </tableColumns>
  <tableStyleInfo name="TableStyleMedium2" showFirstColumn="0" showLastColumn="0" showRowStripes="1" showColumnStripes="0"/>
</table>
</file>

<file path=xl/tables/table25.xml><?xml version="1.0" encoding="utf-8"?>
<table xmlns="http://schemas.openxmlformats.org/spreadsheetml/2006/main" id="35" name="ER_Sued" displayName="ER_Sued" ref="T16:T95" totalsRowShown="0">
  <autoFilter ref="T16:T95"/>
  <tableColumns count="1">
    <tableColumn id="1" name="Spalte1"/>
  </tableColumns>
  <tableStyleInfo name="TableStyleMedium2" showFirstColumn="0" showLastColumn="0" showRowStripes="1" showColumnStripes="0"/>
</table>
</file>

<file path=xl/tables/table26.xml><?xml version="1.0" encoding="utf-8"?>
<table xmlns="http://schemas.openxmlformats.org/spreadsheetml/2006/main" id="38" name="ER_Anmietung" displayName="ER_Anmietung" ref="W16:W44" totalsRowShown="0">
  <autoFilter ref="W16:W44"/>
  <tableColumns count="1">
    <tableColumn id="1" name="Spalte1"/>
  </tableColumns>
  <tableStyleInfo name="TableStyleMedium2" showFirstColumn="0" showLastColumn="0" showRowStripes="1" showColumnStripes="0"/>
</table>
</file>

<file path=xl/tables/table27.xml><?xml version="1.0" encoding="utf-8"?>
<table xmlns="http://schemas.openxmlformats.org/spreadsheetml/2006/main" id="39" name="Weitere_Anmietungen" displayName="Weitere_Anmietungen" ref="X16:X34" totalsRowShown="0">
  <autoFilter ref="X16:X34"/>
  <tableColumns count="1">
    <tableColumn id="1" name="Spalte1"/>
  </tableColumns>
  <tableStyleInfo name="TableStyleMedium2" showFirstColumn="0" showLastColumn="0" showRowStripes="1" showColumnStripes="0"/>
</table>
</file>

<file path=xl/tables/table28.xml><?xml version="1.0" encoding="utf-8"?>
<table xmlns="http://schemas.openxmlformats.org/spreadsheetml/2006/main" id="41" name="Campuswahl" displayName="Campuswahl" ref="B2:B4" totalsRowShown="0">
  <autoFilter ref="B2:B4"/>
  <tableColumns count="1">
    <tableColumn id="1" name="Campuswahl"/>
  </tableColumns>
  <tableStyleInfo name="TableStyleMedium2" showFirstColumn="0" showLastColumn="0" showRowStripes="1" showColumnStripes="0"/>
</table>
</file>

<file path=xl/tables/table29.xml><?xml version="1.0" encoding="utf-8"?>
<table xmlns="http://schemas.openxmlformats.org/spreadsheetml/2006/main" id="42" name="Gesamtcampuswahl" displayName="Gesamtcampuswahl" ref="C2:C5" totalsRowShown="0">
  <autoFilter ref="C2:C5"/>
  <tableColumns count="1">
    <tableColumn id="1" name="Gesamtcampuswahl"/>
  </tableColumns>
  <tableStyleInfo name="TableStyleMedium2" showFirstColumn="0" showLastColumn="0" showRowStripes="1" showColumnStripes="0"/>
</table>
</file>

<file path=xl/tables/table30.xml><?xml version="1.0" encoding="utf-8"?>
<table xmlns="http://schemas.openxmlformats.org/spreadsheetml/2006/main" id="44" name="Obst_und_Gemüse" displayName="Obst_und_Gemüse" ref="B91:B175" totalsRowShown="0">
  <autoFilter ref="B91:B175"/>
  <tableColumns count="1">
    <tableColumn id="1" name="Obst_und_Gemüse"/>
  </tableColumns>
  <tableStyleInfo name="TableStyleMedium2" showFirstColumn="0" showLastColumn="0" showRowStripes="1" showColumnStripes="0"/>
</table>
</file>

<file path=xl/tables/table31.xml><?xml version="1.0" encoding="utf-8"?>
<table xmlns="http://schemas.openxmlformats.org/spreadsheetml/2006/main" id="45" name="Milchprodukte_Eier_und_Milchersatzprodukte" displayName="Milchprodukte_Eier_und_Milchersatzprodukte" ref="D84:D116" totalsRowShown="0">
  <autoFilter ref="D84:D116"/>
  <tableColumns count="1">
    <tableColumn id="1" name="Milchprodukte_Eier_und_Milchersatzprodukte"/>
  </tableColumns>
  <tableStyleInfo name="TableStyleMedium2" showFirstColumn="0" showLastColumn="0" showRowStripes="1" showColumnStripes="0"/>
</table>
</file>

<file path=xl/tables/table32.xml><?xml version="1.0" encoding="utf-8"?>
<table xmlns="http://schemas.openxmlformats.org/spreadsheetml/2006/main" id="46" name="Fleisch_und_alternative_Proteinlieferanten" displayName="Fleisch_und_alternative_Proteinlieferanten" ref="F91:F120" totalsRowShown="0">
  <autoFilter ref="F91:F120"/>
  <tableColumns count="1">
    <tableColumn id="1" name="Fleisch_und_alternative_Proteinlieferanten"/>
  </tableColumns>
  <tableStyleInfo name="TableStyleMedium2" showFirstColumn="0" showLastColumn="0" showRowStripes="1" showColumnStripes="0"/>
</table>
</file>

<file path=xl/tables/table33.xml><?xml version="1.0" encoding="utf-8"?>
<table xmlns="http://schemas.openxmlformats.org/spreadsheetml/2006/main" id="47" name="Stärke_öl_oder_zuckerhaltige_Produkte" displayName="Stärke_öl_oder_zuckerhaltige_Produkte" ref="H94:H124" totalsRowShown="0">
  <autoFilter ref="H94:H124"/>
  <tableColumns count="1">
    <tableColumn id="1" name="Stärke_öl_oder_zuckerhaltige_Produkte"/>
  </tableColumns>
  <tableStyleInfo name="TableStyleMedium2" showFirstColumn="0" showLastColumn="0" showRowStripes="1" showColumnStripes="0"/>
</table>
</file>

<file path=xl/tables/table34.xml><?xml version="1.0" encoding="utf-8"?>
<table xmlns="http://schemas.openxmlformats.org/spreadsheetml/2006/main" id="48" name="Getränke" displayName="Getränke" ref="J90:J101" totalsRowShown="0">
  <autoFilter ref="J90:J101"/>
  <tableColumns count="1">
    <tableColumn id="1" name="Getränke"/>
  </tableColumns>
  <tableStyleInfo name="TableStyleMedium2" showFirstColumn="0" showLastColumn="0" showRowStripes="1" showColumnStripes="0"/>
</table>
</file>

<file path=xl/tables/table35.xml><?xml version="1.0" encoding="utf-8"?>
<table xmlns="http://schemas.openxmlformats.org/spreadsheetml/2006/main" id="49" name="Gerichte" displayName="Gerichte" ref="L90:L93" totalsRowShown="0">
  <autoFilter ref="L90:L93"/>
  <tableColumns count="1">
    <tableColumn id="1" name="Gerichte"/>
  </tableColumns>
  <tableStyleInfo name="TableStyleMedium2" showFirstColumn="0" showLastColumn="0" showRowStripes="1" showColumnStripes="0"/>
</table>
</file>

<file path=xl/tables/table36.xml><?xml version="1.0" encoding="utf-8"?>
<table xmlns="http://schemas.openxmlformats.org/spreadsheetml/2006/main" id="50" name="Kategorie_Mensa" displayName="Kategorie_Mensa" ref="F80:F89" totalsRowShown="0">
  <autoFilter ref="F80:F89"/>
  <sortState ref="F81:F88">
    <sortCondition ref="F80:F88"/>
  </sortState>
  <tableColumns count="1">
    <tableColumn id="1" name="Kategorie_Mensa"/>
  </tableColumns>
  <tableStyleInfo name="TableStyleMedium2" showFirstColumn="0" showLastColumn="0" showRowStripes="1" showColumnStripes="0"/>
</table>
</file>

<file path=xl/tables/table37.xml><?xml version="1.0" encoding="utf-8"?>
<table xmlns="http://schemas.openxmlformats.org/spreadsheetml/2006/main" id="51" name="Energie_Strom" displayName="Energie_Strom" ref="C49:C62" totalsRowShown="0" dataDxfId="2" tableBorderDxfId="1">
  <autoFilter ref="C49:C62"/>
  <tableColumns count="1">
    <tableColumn id="1" name="Energie_Strom" dataDxfId="0">
      <calculatedColumnFormula>Emissionsfaktoren!C13</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id="52" name="Sortieren_Strom" displayName="Sortieren_Strom" ref="H80:H88" totalsRowShown="0">
  <autoFilter ref="H80:H88"/>
  <tableColumns count="1">
    <tableColumn id="1" name="Sortieren_Strom"/>
  </tableColumns>
  <tableStyleInfo name="TableStyleMedium2" showFirstColumn="0" showLastColumn="0" showRowStripes="1" showColumnStripes="0"/>
</table>
</file>

<file path=xl/tables/table39.xml><?xml version="1.0" encoding="utf-8"?>
<table xmlns="http://schemas.openxmlformats.org/spreadsheetml/2006/main" id="53" name="Sortieren_Wärme" displayName="Sortieren_Wärme" ref="K80:K86" totalsRowShown="0">
  <autoFilter ref="K80:K86"/>
  <tableColumns count="1">
    <tableColumn id="1" name="Sortieren_Wärme"/>
  </tableColumns>
  <tableStyleInfo name="TableStyleMedium2" showFirstColumn="0" showLastColumn="0" showRowStripes="1" showColumnStripes="0"/>
</table>
</file>

<file path=xl/tables/table40.xml><?xml version="1.0" encoding="utf-8"?>
<table xmlns="http://schemas.openxmlformats.org/spreadsheetml/2006/main" id="54" name="Sortieren_Rest" displayName="Sortieren_Rest" ref="O80:O87" totalsRowShown="0">
  <autoFilter ref="O80:O87"/>
  <tableColumns count="1">
    <tableColumn id="1" name="Sortieren_Rest"/>
  </tableColumns>
  <tableStyleInfo name="TableStyleMedium2" showFirstColumn="0" showLastColumn="0" showRowStripes="1" showColumnStripes="0"/>
</table>
</file>

<file path=xl/tables/table41.xml><?xml version="1.0" encoding="utf-8"?>
<table xmlns="http://schemas.openxmlformats.org/spreadsheetml/2006/main" id="55" name="Nicht_kategorisierte_Produkte" displayName="Nicht_kategorisierte_Produkte" ref="N90:N95" totalsRowShown="0">
  <autoFilter ref="N90:N95"/>
  <tableColumns count="1">
    <tableColumn id="1" name="Nicht_kategorisierte_Produkte"/>
  </tableColumns>
  <tableStyleInfo name="TableStyleMedium2" showFirstColumn="0" showLastColumn="0" showRowStripes="1" showColumnStripes="0"/>
</table>
</file>

<file path=xl/tables/table42.xml><?xml version="1.0" encoding="utf-8"?>
<table xmlns="http://schemas.openxmlformats.org/spreadsheetml/2006/main" id="8" name="Kältemittel" displayName="Kältemittel" ref="M49:M53" totalsRowShown="0">
  <autoFilter ref="M49:M53"/>
  <tableColumns count="1">
    <tableColumn id="1" name="Kältemitte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ctrlProp" Target="../ctrlProps/ctrlProp21.xml"/><Relationship Id="rId7" Type="http://schemas.openxmlformats.org/officeDocument/2006/relationships/ctrlProp" Target="../ctrlProps/ctrlProp25.xml"/><Relationship Id="rId2" Type="http://schemas.openxmlformats.org/officeDocument/2006/relationships/vmlDrawing" Target="../drawings/vmlDrawing3.vml"/><Relationship Id="rId1" Type="http://schemas.openxmlformats.org/officeDocument/2006/relationships/drawing" Target="../drawings/drawing2.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vmlDrawing" Target="../drawings/vmlDrawing4.vml"/><Relationship Id="rId7"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26" Type="http://schemas.openxmlformats.org/officeDocument/2006/relationships/table" Target="../tables/table33.xml"/><Relationship Id="rId3" Type="http://schemas.openxmlformats.org/officeDocument/2006/relationships/table" Target="../tables/table10.xml"/><Relationship Id="rId21" Type="http://schemas.openxmlformats.org/officeDocument/2006/relationships/table" Target="../tables/table28.xml"/><Relationship Id="rId34" Type="http://schemas.openxmlformats.org/officeDocument/2006/relationships/table" Target="../tables/table41.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5" Type="http://schemas.openxmlformats.org/officeDocument/2006/relationships/table" Target="../tables/table32.xml"/><Relationship Id="rId33" Type="http://schemas.openxmlformats.org/officeDocument/2006/relationships/table" Target="../tables/table40.xml"/><Relationship Id="rId2" Type="http://schemas.openxmlformats.org/officeDocument/2006/relationships/table" Target="../tables/table9.xml"/><Relationship Id="rId16" Type="http://schemas.openxmlformats.org/officeDocument/2006/relationships/table" Target="../tables/table23.xml"/><Relationship Id="rId20" Type="http://schemas.openxmlformats.org/officeDocument/2006/relationships/table" Target="../tables/table27.xml"/><Relationship Id="rId29" Type="http://schemas.openxmlformats.org/officeDocument/2006/relationships/table" Target="../tables/table36.xml"/><Relationship Id="rId1" Type="http://schemas.openxmlformats.org/officeDocument/2006/relationships/printerSettings" Target="../printerSettings/printerSettings16.bin"/><Relationship Id="rId6" Type="http://schemas.openxmlformats.org/officeDocument/2006/relationships/table" Target="../tables/table13.xml"/><Relationship Id="rId11" Type="http://schemas.openxmlformats.org/officeDocument/2006/relationships/table" Target="../tables/table18.xml"/><Relationship Id="rId24" Type="http://schemas.openxmlformats.org/officeDocument/2006/relationships/table" Target="../tables/table31.xml"/><Relationship Id="rId32" Type="http://schemas.openxmlformats.org/officeDocument/2006/relationships/table" Target="../tables/table39.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28" Type="http://schemas.openxmlformats.org/officeDocument/2006/relationships/table" Target="../tables/table35.xml"/><Relationship Id="rId10" Type="http://schemas.openxmlformats.org/officeDocument/2006/relationships/table" Target="../tables/table17.xml"/><Relationship Id="rId19" Type="http://schemas.openxmlformats.org/officeDocument/2006/relationships/table" Target="../tables/table26.xml"/><Relationship Id="rId31" Type="http://schemas.openxmlformats.org/officeDocument/2006/relationships/table" Target="../tables/table38.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 Id="rId27" Type="http://schemas.openxmlformats.org/officeDocument/2006/relationships/table" Target="../tables/table34.xml"/><Relationship Id="rId30" Type="http://schemas.openxmlformats.org/officeDocument/2006/relationships/table" Target="../tables/table37.xml"/><Relationship Id="rId35" Type="http://schemas.openxmlformats.org/officeDocument/2006/relationships/table" Target="../tables/table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2:G21"/>
  <sheetViews>
    <sheetView showGridLines="0" tabSelected="1" zoomScale="89" zoomScaleNormal="89" workbookViewId="0">
      <selection activeCell="B3" sqref="B3"/>
    </sheetView>
  </sheetViews>
  <sheetFormatPr baseColWidth="10" defaultRowHeight="15"/>
  <cols>
    <col min="2" max="2" width="29.85546875" customWidth="1"/>
    <col min="3" max="3" width="34.5703125" customWidth="1"/>
    <col min="4" max="6" width="16" customWidth="1"/>
    <col min="7" max="7" width="22.42578125" bestFit="1" customWidth="1"/>
  </cols>
  <sheetData>
    <row r="2" spans="2:7" ht="27.75">
      <c r="B2" s="298" t="s">
        <v>873</v>
      </c>
      <c r="C2" s="298"/>
      <c r="D2" s="298"/>
      <c r="E2" s="298"/>
      <c r="F2" s="298"/>
      <c r="G2" s="298"/>
    </row>
    <row r="3" spans="2:7" ht="3" customHeight="1">
      <c r="C3" s="125"/>
      <c r="D3" s="125"/>
      <c r="E3" s="125"/>
      <c r="F3" s="125"/>
      <c r="G3" s="125"/>
    </row>
    <row r="4" spans="2:7" ht="30" customHeight="1" thickBot="1"/>
    <row r="5" spans="2:7" ht="93" customHeight="1" thickBot="1">
      <c r="B5" s="299" t="s">
        <v>680</v>
      </c>
      <c r="C5" s="300"/>
      <c r="D5" s="300"/>
      <c r="E5" s="300"/>
      <c r="F5" s="300"/>
      <c r="G5" s="301"/>
    </row>
    <row r="6" spans="2:7" ht="16.5" customHeight="1">
      <c r="B6" s="302"/>
      <c r="C6" s="293"/>
      <c r="D6" s="293"/>
      <c r="E6" s="293"/>
      <c r="F6" s="293"/>
      <c r="G6" s="293"/>
    </row>
    <row r="7" spans="2:7" ht="30" customHeight="1" thickBot="1">
      <c r="B7" s="303" t="s">
        <v>635</v>
      </c>
      <c r="C7" s="303"/>
      <c r="D7" s="303"/>
      <c r="E7" s="303"/>
      <c r="F7" s="303"/>
      <c r="G7" s="303"/>
    </row>
    <row r="8" spans="2:7" ht="15" customHeight="1">
      <c r="B8" s="295" t="s">
        <v>642</v>
      </c>
      <c r="C8" s="296"/>
      <c r="D8" s="296"/>
      <c r="E8" s="296"/>
      <c r="F8" s="296"/>
      <c r="G8" s="297"/>
    </row>
    <row r="9" spans="2:7" ht="39.950000000000003" customHeight="1">
      <c r="B9" s="286" t="s">
        <v>811</v>
      </c>
      <c r="C9" s="287"/>
      <c r="D9" s="287"/>
      <c r="E9" s="287"/>
      <c r="F9" s="287"/>
      <c r="G9" s="288"/>
    </row>
    <row r="10" spans="2:7" ht="14.45" customHeight="1">
      <c r="B10" s="126"/>
      <c r="C10" s="127"/>
      <c r="D10" s="127"/>
      <c r="E10" s="127"/>
      <c r="F10" s="127"/>
      <c r="G10" s="143"/>
    </row>
    <row r="11" spans="2:7">
      <c r="B11" s="144" t="s">
        <v>636</v>
      </c>
      <c r="C11" s="127"/>
      <c r="D11" s="127"/>
      <c r="E11" s="127"/>
      <c r="F11" s="127"/>
      <c r="G11" s="143"/>
    </row>
    <row r="12" spans="2:7" s="127" customFormat="1" ht="32.1" customHeight="1">
      <c r="B12" s="292" t="s">
        <v>637</v>
      </c>
      <c r="C12" s="293"/>
      <c r="D12" s="293"/>
      <c r="E12" s="293"/>
      <c r="F12" s="293"/>
      <c r="G12" s="294"/>
    </row>
    <row r="13" spans="2:7">
      <c r="B13" s="145"/>
      <c r="C13" s="146"/>
      <c r="D13" s="146"/>
      <c r="E13" s="146"/>
      <c r="F13" s="146"/>
      <c r="G13" s="147"/>
    </row>
    <row r="14" spans="2:7" ht="15.75">
      <c r="B14" s="289" t="s">
        <v>638</v>
      </c>
      <c r="C14" s="290"/>
      <c r="D14" s="290"/>
      <c r="E14" s="290"/>
      <c r="F14" s="290"/>
      <c r="G14" s="291"/>
    </row>
    <row r="15" spans="2:7" ht="81.599999999999994" customHeight="1">
      <c r="B15" s="292" t="s">
        <v>812</v>
      </c>
      <c r="C15" s="293"/>
      <c r="D15" s="293"/>
      <c r="E15" s="293"/>
      <c r="F15" s="293"/>
      <c r="G15" s="294"/>
    </row>
    <row r="16" spans="2:7" s="142" customFormat="1" ht="15.75">
      <c r="B16" s="307" t="s">
        <v>639</v>
      </c>
      <c r="C16" s="308"/>
      <c r="D16" s="308"/>
      <c r="E16" s="308"/>
      <c r="F16" s="308"/>
      <c r="G16" s="309"/>
    </row>
    <row r="17" spans="2:7" ht="31.5" customHeight="1">
      <c r="B17" s="310" t="s">
        <v>640</v>
      </c>
      <c r="C17" s="293"/>
      <c r="D17" s="293"/>
      <c r="E17" s="293"/>
      <c r="F17" s="293"/>
      <c r="G17" s="294"/>
    </row>
    <row r="18" spans="2:7" ht="15.75">
      <c r="B18" s="148" t="s">
        <v>641</v>
      </c>
      <c r="G18" s="149"/>
    </row>
    <row r="19" spans="2:7" ht="27" customHeight="1">
      <c r="B19" s="311" t="s">
        <v>644</v>
      </c>
      <c r="C19" s="312"/>
      <c r="D19" s="312"/>
      <c r="E19" s="312"/>
      <c r="F19" s="312"/>
      <c r="G19" s="313"/>
    </row>
    <row r="20" spans="2:7">
      <c r="B20" s="150" t="s">
        <v>643</v>
      </c>
      <c r="G20" s="149"/>
    </row>
    <row r="21" spans="2:7" ht="40.5" customHeight="1" thickBot="1">
      <c r="B21" s="304" t="s">
        <v>813</v>
      </c>
      <c r="C21" s="305"/>
      <c r="D21" s="305"/>
      <c r="E21" s="305"/>
      <c r="F21" s="305"/>
      <c r="G21" s="306"/>
    </row>
  </sheetData>
  <sheetProtection algorithmName="SHA-512" hashValue="X+LOvrwSOI1a8aXw+ZulAqFQrwOtdRL2ng3U2gkd7DP7LugRqhpPh/vLqSp3Hjscj9Ls7rza9ZzySooQTwUFuQ==" saltValue="aCKV/e///wiV0uErPQCRgw==" spinCount="100000" sheet="1" objects="1" scenarios="1"/>
  <mergeCells count="13">
    <mergeCell ref="B21:G21"/>
    <mergeCell ref="B15:G15"/>
    <mergeCell ref="B16:G16"/>
    <mergeCell ref="B17:G17"/>
    <mergeCell ref="B19:G19"/>
    <mergeCell ref="B9:G9"/>
    <mergeCell ref="B14:G14"/>
    <mergeCell ref="B12:G12"/>
    <mergeCell ref="B8:G8"/>
    <mergeCell ref="B2:G2"/>
    <mergeCell ref="B5:G5"/>
    <mergeCell ref="B6:G6"/>
    <mergeCell ref="B7:G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7AB800"/>
  </sheetPr>
  <dimension ref="B2:C32"/>
  <sheetViews>
    <sheetView showGridLines="0" workbookViewId="0">
      <pane ySplit="5" topLeftCell="A7" activePane="bottomLeft" state="frozen"/>
      <selection pane="bottomLeft" activeCell="B27" sqref="B27:C32"/>
    </sheetView>
  </sheetViews>
  <sheetFormatPr baseColWidth="10" defaultColWidth="11.5703125" defaultRowHeight="15"/>
  <cols>
    <col min="2" max="2" width="30.85546875" customWidth="1"/>
    <col min="3" max="3" width="39" customWidth="1"/>
    <col min="4" max="6" width="16" customWidth="1"/>
  </cols>
  <sheetData>
    <row r="2" spans="2:3" ht="21">
      <c r="B2" s="20" t="s">
        <v>36</v>
      </c>
    </row>
    <row r="3" spans="2:3" ht="3" customHeight="1"/>
    <row r="5" spans="2:3" ht="3" customHeight="1"/>
    <row r="6" spans="2:3" ht="15.75" thickBot="1"/>
    <row r="7" spans="2:3" ht="18.75">
      <c r="B7" s="314" t="s">
        <v>650</v>
      </c>
      <c r="C7" s="314"/>
    </row>
    <row r="8" spans="2:3" ht="18.95" customHeight="1">
      <c r="B8" s="151" t="s">
        <v>162</v>
      </c>
      <c r="C8" s="152"/>
    </row>
    <row r="9" spans="2:3" ht="19.5" customHeight="1">
      <c r="B9" s="151" t="s">
        <v>163</v>
      </c>
      <c r="C9" s="152"/>
    </row>
    <row r="10" spans="2:3" ht="15.75" thickBot="1"/>
    <row r="11" spans="2:3" ht="18.75">
      <c r="B11" s="314" t="s">
        <v>36</v>
      </c>
      <c r="C11" s="314"/>
    </row>
    <row r="12" spans="2:3">
      <c r="B12" s="151" t="s">
        <v>618</v>
      </c>
      <c r="C12" s="195"/>
    </row>
    <row r="13" spans="2:3" ht="30">
      <c r="B13" s="151" t="s">
        <v>807</v>
      </c>
      <c r="C13" s="153"/>
    </row>
    <row r="14" spans="2:3">
      <c r="B14" s="151" t="s">
        <v>808</v>
      </c>
      <c r="C14" s="153"/>
    </row>
    <row r="15" spans="2:3">
      <c r="B15" s="157" t="s">
        <v>648</v>
      </c>
      <c r="C15" s="196">
        <f>SUM(C13:C14)</f>
        <v>0</v>
      </c>
    </row>
    <row r="16" spans="2:3" ht="17.25">
      <c r="B16" s="151" t="s">
        <v>649</v>
      </c>
      <c r="C16" s="153"/>
    </row>
    <row r="17" spans="2:3" ht="22.5" customHeight="1" thickBot="1"/>
    <row r="18" spans="2:3" ht="18.95" customHeight="1" thickBot="1">
      <c r="B18" s="154" t="s">
        <v>645</v>
      </c>
      <c r="C18" s="154"/>
    </row>
    <row r="19" spans="2:3" ht="14.45" customHeight="1">
      <c r="B19" s="315" t="s">
        <v>646</v>
      </c>
      <c r="C19" s="315"/>
    </row>
    <row r="20" spans="2:3" ht="14.45" customHeight="1">
      <c r="B20" s="316"/>
      <c r="C20" s="316"/>
    </row>
    <row r="21" spans="2:3" ht="14.45" customHeight="1">
      <c r="B21" s="316"/>
      <c r="C21" s="316"/>
    </row>
    <row r="22" spans="2:3" ht="14.45" customHeight="1">
      <c r="B22" s="316"/>
      <c r="C22" s="316"/>
    </row>
    <row r="23" spans="2:3" ht="14.45" customHeight="1">
      <c r="B23" s="316"/>
      <c r="C23" s="316"/>
    </row>
    <row r="24" spans="2:3" ht="14.45" customHeight="1">
      <c r="B24" s="316"/>
      <c r="C24" s="316"/>
    </row>
    <row r="25" spans="2:3" ht="14.45" customHeight="1">
      <c r="B25" s="316"/>
      <c r="C25" s="316"/>
    </row>
    <row r="26" spans="2:3" ht="14.45" customHeight="1">
      <c r="B26" s="156" t="s">
        <v>647</v>
      </c>
      <c r="C26" s="155"/>
    </row>
    <row r="27" spans="2:3" ht="14.45" customHeight="1">
      <c r="B27" s="316"/>
      <c r="C27" s="316"/>
    </row>
    <row r="28" spans="2:3" ht="15" customHeight="1">
      <c r="B28" s="316"/>
      <c r="C28" s="316"/>
    </row>
    <row r="29" spans="2:3">
      <c r="B29" s="316"/>
      <c r="C29" s="316"/>
    </row>
    <row r="30" spans="2:3">
      <c r="B30" s="316"/>
      <c r="C30" s="316"/>
    </row>
    <row r="31" spans="2:3">
      <c r="B31" s="316"/>
      <c r="C31" s="316"/>
    </row>
    <row r="32" spans="2:3">
      <c r="B32" s="316"/>
      <c r="C32" s="316"/>
    </row>
  </sheetData>
  <sheetProtection algorithmName="SHA-512" hashValue="y76nE4MxyACP61Hyb9XPbkjYYBgufuDm6AOzbfmZIOznQx+ipgIjZm67/HxujMQkgRV4zI/7B61HOuXb1khcoQ==" saltValue="LUGOloK5ZJbXJLjDfwHRWQ==" spinCount="100000" sheet="1" objects="1" scenarios="1"/>
  <mergeCells count="5">
    <mergeCell ref="B7:C7"/>
    <mergeCell ref="B11:C11"/>
    <mergeCell ref="B19:C19"/>
    <mergeCell ref="B20:C25"/>
    <mergeCell ref="B27:C32"/>
  </mergeCells>
  <pageMargins left="0.7" right="0.7" top="0.78740157499999996" bottom="0.78740157499999996" header="0.3" footer="0.3"/>
  <pageSetup paperSize="9" orientation="portrait" r:id="rId1"/>
  <ignoredErrors>
    <ignoredError sqref="C15"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7AB800"/>
  </sheetPr>
  <dimension ref="A1:T237"/>
  <sheetViews>
    <sheetView showGridLines="0" zoomScale="115" zoomScaleNormal="115" workbookViewId="0">
      <pane ySplit="7" topLeftCell="A8" activePane="bottomLeft" state="frozen"/>
      <selection pane="bottomLeft" activeCell="B9" sqref="B9"/>
    </sheetView>
  </sheetViews>
  <sheetFormatPr baseColWidth="10" defaultColWidth="11.42578125" defaultRowHeight="15" outlineLevelRow="2" outlineLevelCol="1"/>
  <cols>
    <col min="1" max="1" width="18.140625" style="199" customWidth="1"/>
    <col min="2" max="2" width="27.5703125" style="199" customWidth="1"/>
    <col min="3" max="3" width="28.85546875" style="199" customWidth="1"/>
    <col min="4" max="4" width="47.42578125" style="199" bestFit="1" customWidth="1"/>
    <col min="5" max="5" width="27.42578125" style="199" customWidth="1"/>
    <col min="6" max="6" width="17.85546875" style="199" customWidth="1"/>
    <col min="7" max="7" width="15.5703125" style="199" customWidth="1"/>
    <col min="8" max="8" width="14.85546875" style="199" customWidth="1"/>
    <col min="9" max="9" width="14.42578125" style="199" customWidth="1"/>
    <col min="10" max="10" width="17.140625" style="199" customWidth="1"/>
    <col min="11" max="18" width="14.42578125" style="199" hidden="1" customWidth="1" outlineLevel="1"/>
    <col min="19" max="19" width="15.42578125" style="199" hidden="1" customWidth="1" outlineLevel="1"/>
    <col min="20" max="20" width="11.42578125" style="199" customWidth="1" collapsed="1"/>
    <col min="21" max="16384" width="11.42578125" style="199"/>
  </cols>
  <sheetData>
    <row r="1" spans="1:20" ht="9.75" customHeight="1">
      <c r="D1" s="200"/>
      <c r="E1" s="201"/>
      <c r="H1" s="202"/>
      <c r="K1" s="202"/>
    </row>
    <row r="2" spans="1:20" ht="21">
      <c r="B2" s="203" t="s">
        <v>690</v>
      </c>
      <c r="D2" s="201"/>
      <c r="E2" s="201"/>
      <c r="H2" s="202"/>
      <c r="L2" s="319"/>
      <c r="M2" s="319"/>
      <c r="N2" s="319"/>
      <c r="O2" s="319"/>
      <c r="P2" s="319"/>
      <c r="Q2" s="319"/>
      <c r="R2" s="319"/>
      <c r="S2" s="319"/>
      <c r="T2" s="319"/>
    </row>
    <row r="3" spans="1:20" ht="3" customHeight="1" thickBot="1"/>
    <row r="4" spans="1:20" ht="30.6" customHeight="1" thickBot="1">
      <c r="B4" s="204" t="s">
        <v>35</v>
      </c>
      <c r="C4" s="205" t="s">
        <v>689</v>
      </c>
      <c r="D4" s="201"/>
    </row>
    <row r="5" spans="1:20" ht="3" customHeight="1"/>
    <row r="6" spans="1:20" ht="20.25">
      <c r="B6" s="319" t="s">
        <v>7</v>
      </c>
      <c r="C6" s="319"/>
      <c r="D6" s="319"/>
      <c r="E6" s="319"/>
      <c r="F6" s="319"/>
      <c r="G6" s="319"/>
      <c r="H6" s="319"/>
      <c r="I6" s="319"/>
      <c r="J6" s="319"/>
      <c r="K6" s="319" t="s">
        <v>37</v>
      </c>
      <c r="L6" s="319"/>
      <c r="M6" s="319"/>
      <c r="N6" s="319" t="s">
        <v>38</v>
      </c>
      <c r="O6" s="319"/>
      <c r="P6" s="319"/>
      <c r="Q6" s="319" t="s">
        <v>39</v>
      </c>
      <c r="R6" s="319"/>
      <c r="S6" s="319"/>
      <c r="T6" s="206"/>
    </row>
    <row r="7" spans="1:20" ht="30">
      <c r="B7" s="207" t="s">
        <v>208</v>
      </c>
      <c r="C7" s="207" t="s">
        <v>651</v>
      </c>
      <c r="D7" s="207" t="s">
        <v>89</v>
      </c>
      <c r="E7" s="207" t="s">
        <v>90</v>
      </c>
      <c r="F7" s="208" t="s">
        <v>630</v>
      </c>
      <c r="G7" s="209" t="s">
        <v>24</v>
      </c>
      <c r="H7" s="210" t="s">
        <v>25</v>
      </c>
      <c r="I7" s="210" t="s">
        <v>9</v>
      </c>
      <c r="J7" s="210" t="s">
        <v>172</v>
      </c>
      <c r="K7" s="209" t="s">
        <v>26</v>
      </c>
      <c r="L7" s="209" t="s">
        <v>27</v>
      </c>
      <c r="M7" s="209" t="s">
        <v>28</v>
      </c>
      <c r="N7" s="209" t="s">
        <v>29</v>
      </c>
      <c r="O7" s="209" t="s">
        <v>30</v>
      </c>
      <c r="P7" s="209" t="s">
        <v>31</v>
      </c>
      <c r="Q7" s="209" t="s">
        <v>32</v>
      </c>
      <c r="R7" s="209" t="s">
        <v>33</v>
      </c>
      <c r="S7" s="209" t="s">
        <v>34</v>
      </c>
    </row>
    <row r="8" spans="1:20" ht="14.25" customHeight="1">
      <c r="A8" s="318" t="s">
        <v>590</v>
      </c>
      <c r="B8" s="43" t="s">
        <v>210</v>
      </c>
      <c r="C8" s="63"/>
      <c r="D8" s="43" t="s">
        <v>592</v>
      </c>
      <c r="E8" s="43" t="s">
        <v>194</v>
      </c>
      <c r="F8" s="158">
        <v>500</v>
      </c>
      <c r="G8" s="52" t="str">
        <f>IFERROR(VLOOKUP(Dateneingabe_Emissionsquellen[[#This Row],[2. Emissionsquelle
(Dropdown)]],Emissionsfaktoren!$C:$H,2,FALSE),"")</f>
        <v>kWh</v>
      </c>
      <c r="H8" s="43"/>
      <c r="I8" s="43"/>
      <c r="J8" s="43"/>
      <c r="K8" s="53">
        <f>IFERROR(VLOOKUP(Dateneingabe_Emissionsquellen[[#This Row],[2. Emissionsquelle
(Dropdown)]],Emissionsfaktoren!$C:$H,3,FALSE),"")</f>
        <v>0</v>
      </c>
      <c r="L8" s="53">
        <f>IFERROR(VLOOKUP(Dateneingabe_Emissionsquellen[[#This Row],[2. Emissionsquelle
(Dropdown)]],Emissionsfaktoren!$C:$H,4,FALSE),"")</f>
        <v>3.5814000000000001E-4</v>
      </c>
      <c r="M8" s="53">
        <f>IFERROR(VLOOKUP(Dateneingabe_Emissionsquellen[[#This Row],[2. Emissionsquelle
(Dropdown)]],Emissionsfaktoren!$C:$H,5,FALSE),"")</f>
        <v>9.3490000000000001E-5</v>
      </c>
      <c r="N8" s="211">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0</v>
      </c>
      <c r="O8" s="211">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0.17907000000000001</v>
      </c>
      <c r="P8" s="211">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4.6745000000000002E-2</v>
      </c>
      <c r="Q8" s="211">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0</v>
      </c>
      <c r="R8" s="211">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0.17907000000000001</v>
      </c>
      <c r="S8" s="211">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4.6745000000000002E-2</v>
      </c>
    </row>
    <row r="9" spans="1:20">
      <c r="A9" s="318"/>
      <c r="B9" s="43"/>
      <c r="C9" s="63"/>
      <c r="D9" s="43" t="s">
        <v>592</v>
      </c>
      <c r="E9" s="43"/>
      <c r="F9" s="158"/>
      <c r="G9" s="52" t="str">
        <f>IFERROR(VLOOKUP(Dateneingabe_Emissionsquellen[[#This Row],[2. Emissionsquelle
(Dropdown)]],Emissionsfaktoren!$C:$H,2,FALSE),"")</f>
        <v/>
      </c>
      <c r="H9" s="43"/>
      <c r="I9" s="43"/>
      <c r="J9" s="43"/>
      <c r="K9" s="53" t="str">
        <f>IFERROR(VLOOKUP(Dateneingabe_Emissionsquellen[[#This Row],[2. Emissionsquelle
(Dropdown)]],Emissionsfaktoren!$C:$H,3,FALSE),"")</f>
        <v/>
      </c>
      <c r="L9" s="53" t="str">
        <f>IFERROR(VLOOKUP(Dateneingabe_Emissionsquellen[[#This Row],[2. Emissionsquelle
(Dropdown)]],Emissionsfaktoren!$C:$H,4,FALSE),"")</f>
        <v/>
      </c>
      <c r="M9" s="53" t="str">
        <f>IFERROR(VLOOKUP(Dateneingabe_Emissionsquellen[[#This Row],[2. Emissionsquelle
(Dropdown)]],Emissionsfaktoren!$C:$H,5,FALSE),"")</f>
        <v/>
      </c>
      <c r="N9"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9"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9"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0" spans="1:20">
      <c r="A10" s="318"/>
      <c r="B10" s="43"/>
      <c r="C10" s="63"/>
      <c r="D10" s="43" t="s">
        <v>592</v>
      </c>
      <c r="E10" s="43"/>
      <c r="F10" s="158"/>
      <c r="G10" s="52" t="str">
        <f>IFERROR(VLOOKUP(Dateneingabe_Emissionsquellen[[#This Row],[2. Emissionsquelle
(Dropdown)]],Emissionsfaktoren!$C:$H,2,FALSE),"")</f>
        <v/>
      </c>
      <c r="H10" s="43"/>
      <c r="I10" s="43"/>
      <c r="J10" s="43"/>
      <c r="K10" s="53" t="str">
        <f>IFERROR(VLOOKUP(Dateneingabe_Emissionsquellen[[#This Row],[2. Emissionsquelle
(Dropdown)]],Emissionsfaktoren!$C:$H,3,FALSE),"")</f>
        <v/>
      </c>
      <c r="L10" s="53" t="str">
        <f>IFERROR(VLOOKUP(Dateneingabe_Emissionsquellen[[#This Row],[2. Emissionsquelle
(Dropdown)]],Emissionsfaktoren!$C:$H,4,FALSE),"")</f>
        <v/>
      </c>
      <c r="M10" s="53" t="str">
        <f>IFERROR(VLOOKUP(Dateneingabe_Emissionsquellen[[#This Row],[2. Emissionsquelle
(Dropdown)]],Emissionsfaktoren!$C:$H,5,FALSE),"")</f>
        <v/>
      </c>
      <c r="N10"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0"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0"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1" spans="1:20">
      <c r="A11" s="318"/>
      <c r="B11" s="43"/>
      <c r="C11" s="63"/>
      <c r="D11" s="43" t="s">
        <v>592</v>
      </c>
      <c r="E11" s="43"/>
      <c r="F11" s="158"/>
      <c r="G11" s="12" t="str">
        <f>IFERROR(VLOOKUP(Dateneingabe_Emissionsquellen[[#This Row],[2. Emissionsquelle
(Dropdown)]],Emissionsfaktoren!$C:$H,2,FALSE),"")</f>
        <v/>
      </c>
      <c r="H11" s="43"/>
      <c r="I11" s="43"/>
      <c r="J11" s="43"/>
      <c r="K11" s="53" t="str">
        <f>IFERROR(VLOOKUP(Dateneingabe_Emissionsquellen[[#This Row],[2. Emissionsquelle
(Dropdown)]],Emissionsfaktoren!$C:$H,3,FALSE),"")</f>
        <v/>
      </c>
      <c r="L11" s="53" t="str">
        <f>IFERROR(VLOOKUP(Dateneingabe_Emissionsquellen[[#This Row],[2. Emissionsquelle
(Dropdown)]],Emissionsfaktoren!$C:$H,4,FALSE),"")</f>
        <v/>
      </c>
      <c r="M11" s="53" t="str">
        <f>IFERROR(VLOOKUP(Dateneingabe_Emissionsquellen[[#This Row],[2. Emissionsquelle
(Dropdown)]],Emissionsfaktoren!$C:$H,5,FALSE),"")</f>
        <v/>
      </c>
      <c r="N11"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1"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1"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2" spans="1:20">
      <c r="A12" s="318"/>
      <c r="B12" s="43"/>
      <c r="C12" s="63"/>
      <c r="D12" s="43" t="s">
        <v>592</v>
      </c>
      <c r="E12" s="43"/>
      <c r="F12" s="158"/>
      <c r="G12" s="12" t="str">
        <f>IFERROR(VLOOKUP(Dateneingabe_Emissionsquellen[[#This Row],[2. Emissionsquelle
(Dropdown)]],Emissionsfaktoren!$C:$H,2,FALSE),"")</f>
        <v/>
      </c>
      <c r="H12" s="43"/>
      <c r="I12" s="43"/>
      <c r="J12" s="43"/>
      <c r="K12" s="53" t="str">
        <f>IFERROR(VLOOKUP(Dateneingabe_Emissionsquellen[[#This Row],[2. Emissionsquelle
(Dropdown)]],Emissionsfaktoren!$C:$H,3,FALSE),"")</f>
        <v/>
      </c>
      <c r="L12" s="53" t="str">
        <f>IFERROR(VLOOKUP(Dateneingabe_Emissionsquellen[[#This Row],[2. Emissionsquelle
(Dropdown)]],Emissionsfaktoren!$C:$H,4,FALSE),"")</f>
        <v/>
      </c>
      <c r="M12" s="53" t="str">
        <f>IFERROR(VLOOKUP(Dateneingabe_Emissionsquellen[[#This Row],[2. Emissionsquelle
(Dropdown)]],Emissionsfaktoren!$C:$H,5,FALSE),"")</f>
        <v/>
      </c>
      <c r="N12"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2"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2"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3" spans="1:20">
      <c r="A13" s="318"/>
      <c r="B13" s="43"/>
      <c r="C13" s="63"/>
      <c r="D13" s="43" t="s">
        <v>592</v>
      </c>
      <c r="E13" s="43"/>
      <c r="F13" s="158"/>
      <c r="G13" s="12" t="str">
        <f>IFERROR(VLOOKUP(Dateneingabe_Emissionsquellen[[#This Row],[2. Emissionsquelle
(Dropdown)]],Emissionsfaktoren!$C:$H,2,FALSE),"")</f>
        <v/>
      </c>
      <c r="H13" s="43"/>
      <c r="I13" s="43"/>
      <c r="J13" s="43"/>
      <c r="K13" s="53" t="str">
        <f>IFERROR(VLOOKUP(Dateneingabe_Emissionsquellen[[#This Row],[2. Emissionsquelle
(Dropdown)]],Emissionsfaktoren!$C:$H,3,FALSE),"")</f>
        <v/>
      </c>
      <c r="L13" s="53" t="str">
        <f>IFERROR(VLOOKUP(Dateneingabe_Emissionsquellen[[#This Row],[2. Emissionsquelle
(Dropdown)]],Emissionsfaktoren!$C:$H,4,FALSE),"")</f>
        <v/>
      </c>
      <c r="M13" s="53" t="str">
        <f>IFERROR(VLOOKUP(Dateneingabe_Emissionsquellen[[#This Row],[2. Emissionsquelle
(Dropdown)]],Emissionsfaktoren!$C:$H,5,FALSE),"")</f>
        <v/>
      </c>
      <c r="N13"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3"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3"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4" spans="1:20">
      <c r="A14" s="318"/>
      <c r="B14" s="43"/>
      <c r="C14" s="63"/>
      <c r="D14" s="43" t="s">
        <v>592</v>
      </c>
      <c r="E14" s="43"/>
      <c r="F14" s="158"/>
      <c r="G14" s="12" t="str">
        <f>IFERROR(VLOOKUP(Dateneingabe_Emissionsquellen[[#This Row],[2. Emissionsquelle
(Dropdown)]],Emissionsfaktoren!$C:$H,2,FALSE),"")</f>
        <v/>
      </c>
      <c r="H14" s="43"/>
      <c r="I14" s="43"/>
      <c r="J14" s="43"/>
      <c r="K14" s="53" t="str">
        <f>IFERROR(VLOOKUP(Dateneingabe_Emissionsquellen[[#This Row],[2. Emissionsquelle
(Dropdown)]],Emissionsfaktoren!$C:$H,3,FALSE),"")</f>
        <v/>
      </c>
      <c r="L14" s="53" t="str">
        <f>IFERROR(VLOOKUP(Dateneingabe_Emissionsquellen[[#This Row],[2. Emissionsquelle
(Dropdown)]],Emissionsfaktoren!$C:$H,4,FALSE),"")</f>
        <v/>
      </c>
      <c r="M14" s="53" t="str">
        <f>IFERROR(VLOOKUP(Dateneingabe_Emissionsquellen[[#This Row],[2. Emissionsquelle
(Dropdown)]],Emissionsfaktoren!$C:$H,5,FALSE),"")</f>
        <v/>
      </c>
      <c r="N14"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4"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4"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5" spans="1:20">
      <c r="A15" s="318"/>
      <c r="B15" s="43"/>
      <c r="C15" s="63"/>
      <c r="D15" s="43" t="s">
        <v>592</v>
      </c>
      <c r="E15" s="43"/>
      <c r="F15" s="158"/>
      <c r="G15" s="12" t="str">
        <f>IFERROR(VLOOKUP(Dateneingabe_Emissionsquellen[[#This Row],[2. Emissionsquelle
(Dropdown)]],Emissionsfaktoren!$C:$H,2,FALSE),"")</f>
        <v/>
      </c>
      <c r="H15" s="43"/>
      <c r="I15" s="43"/>
      <c r="J15" s="43"/>
      <c r="K15" s="53" t="str">
        <f>IFERROR(VLOOKUP(Dateneingabe_Emissionsquellen[[#This Row],[2. Emissionsquelle
(Dropdown)]],Emissionsfaktoren!$C:$H,3,FALSE),"")</f>
        <v/>
      </c>
      <c r="L15" s="53" t="str">
        <f>IFERROR(VLOOKUP(Dateneingabe_Emissionsquellen[[#This Row],[2. Emissionsquelle
(Dropdown)]],Emissionsfaktoren!$C:$H,4,FALSE),"")</f>
        <v/>
      </c>
      <c r="M15" s="53" t="str">
        <f>IFERROR(VLOOKUP(Dateneingabe_Emissionsquellen[[#This Row],[2. Emissionsquelle
(Dropdown)]],Emissionsfaktoren!$C:$H,5,FALSE),"")</f>
        <v/>
      </c>
      <c r="N15"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5"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5"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6" spans="1:20">
      <c r="A16" s="318"/>
      <c r="B16" s="43"/>
      <c r="C16" s="63"/>
      <c r="D16" s="43" t="s">
        <v>592</v>
      </c>
      <c r="E16" s="43"/>
      <c r="F16" s="158"/>
      <c r="G16" s="12" t="str">
        <f>IFERROR(VLOOKUP(Dateneingabe_Emissionsquellen[[#This Row],[2. Emissionsquelle
(Dropdown)]],Emissionsfaktoren!$C:$H,2,FALSE),"")</f>
        <v/>
      </c>
      <c r="H16" s="43"/>
      <c r="I16" s="43"/>
      <c r="J16" s="43"/>
      <c r="K16" s="53" t="str">
        <f>IFERROR(VLOOKUP(Dateneingabe_Emissionsquellen[[#This Row],[2. Emissionsquelle
(Dropdown)]],Emissionsfaktoren!$C:$H,3,FALSE),"")</f>
        <v/>
      </c>
      <c r="L16" s="53" t="str">
        <f>IFERROR(VLOOKUP(Dateneingabe_Emissionsquellen[[#This Row],[2. Emissionsquelle
(Dropdown)]],Emissionsfaktoren!$C:$H,4,FALSE),"")</f>
        <v/>
      </c>
      <c r="M16" s="53" t="str">
        <f>IFERROR(VLOOKUP(Dateneingabe_Emissionsquellen[[#This Row],[2. Emissionsquelle
(Dropdown)]],Emissionsfaktoren!$C:$H,5,FALSE),"")</f>
        <v/>
      </c>
      <c r="N16"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6"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6"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7" spans="1:19">
      <c r="A17" s="318"/>
      <c r="B17" s="43"/>
      <c r="C17" s="63"/>
      <c r="D17" s="43" t="s">
        <v>592</v>
      </c>
      <c r="E17" s="43"/>
      <c r="F17" s="158"/>
      <c r="G17" s="12" t="str">
        <f>IFERROR(VLOOKUP(Dateneingabe_Emissionsquellen[[#This Row],[2. Emissionsquelle
(Dropdown)]],Emissionsfaktoren!$C:$H,2,FALSE),"")</f>
        <v/>
      </c>
      <c r="H17" s="43"/>
      <c r="I17" s="43"/>
      <c r="J17" s="43"/>
      <c r="K17" s="53" t="str">
        <f>IFERROR(VLOOKUP(Dateneingabe_Emissionsquellen[[#This Row],[2. Emissionsquelle
(Dropdown)]],Emissionsfaktoren!$C:$H,3,FALSE),"")</f>
        <v/>
      </c>
      <c r="L17" s="53" t="str">
        <f>IFERROR(VLOOKUP(Dateneingabe_Emissionsquellen[[#This Row],[2. Emissionsquelle
(Dropdown)]],Emissionsfaktoren!$C:$H,4,FALSE),"")</f>
        <v/>
      </c>
      <c r="M17" s="53" t="str">
        <f>IFERROR(VLOOKUP(Dateneingabe_Emissionsquellen[[#This Row],[2. Emissionsquelle
(Dropdown)]],Emissionsfaktoren!$C:$H,5,FALSE),"")</f>
        <v/>
      </c>
      <c r="N17"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7"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7"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8" spans="1:19" ht="14.25" customHeight="1">
      <c r="A18" s="317" t="s">
        <v>591</v>
      </c>
      <c r="B18" s="43" t="s">
        <v>210</v>
      </c>
      <c r="C18" s="63"/>
      <c r="D18" s="43" t="s">
        <v>593</v>
      </c>
      <c r="E18" s="43" t="s">
        <v>857</v>
      </c>
      <c r="F18" s="158">
        <v>5</v>
      </c>
      <c r="G18" s="12" t="str">
        <f>IFERROR(VLOOKUP(Dateneingabe_Emissionsquellen[[#This Row],[2. Emissionsquelle
(Dropdown)]],Emissionsfaktoren!$C:$H,2,FALSE),"")</f>
        <v>t</v>
      </c>
      <c r="H18" s="43"/>
      <c r="I18" s="43"/>
      <c r="J18" s="43"/>
      <c r="K18" s="53">
        <f>IFERROR(VLOOKUP(Dateneingabe_Emissionsquellen[[#This Row],[2. Emissionsquelle
(Dropdown)]],Emissionsfaktoren!$C:$H,3,FALSE),"")</f>
        <v>1.70126E-3</v>
      </c>
      <c r="L18" s="53">
        <f>IFERROR(VLOOKUP(Dateneingabe_Emissionsquellen[[#This Row],[2. Emissionsquelle
(Dropdown)]],Emissionsfaktoren!$C:$H,4,FALSE),"")</f>
        <v>2.9601110000000003E-2</v>
      </c>
      <c r="M18" s="53">
        <f>IFERROR(VLOOKUP(Dateneingabe_Emissionsquellen[[#This Row],[2. Emissionsquelle
(Dropdown)]],Emissionsfaktoren!$C:$H,5,FALSE),"")</f>
        <v>6.4074010000000001E-2</v>
      </c>
      <c r="N18" s="211">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8.5062999999999996E-3</v>
      </c>
      <c r="O18" s="211">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0.14800555000000001</v>
      </c>
      <c r="P18" s="211">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0.32037005000000002</v>
      </c>
      <c r="Q1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9" spans="1:19">
      <c r="A19" s="317"/>
      <c r="B19" s="43"/>
      <c r="C19" s="63"/>
      <c r="D19" s="43" t="s">
        <v>593</v>
      </c>
      <c r="E19" s="43"/>
      <c r="F19" s="158"/>
      <c r="G19" s="12" t="str">
        <f>IFERROR(VLOOKUP(Dateneingabe_Emissionsquellen[[#This Row],[2. Emissionsquelle
(Dropdown)]],Emissionsfaktoren!$C:$H,2,FALSE),"")</f>
        <v/>
      </c>
      <c r="H19" s="43"/>
      <c r="I19" s="43"/>
      <c r="J19" s="43"/>
      <c r="K19" s="53" t="str">
        <f>IFERROR(VLOOKUP(Dateneingabe_Emissionsquellen[[#This Row],[2. Emissionsquelle
(Dropdown)]],Emissionsfaktoren!$C:$H,3,FALSE),"")</f>
        <v/>
      </c>
      <c r="L19" s="53" t="str">
        <f>IFERROR(VLOOKUP(Dateneingabe_Emissionsquellen[[#This Row],[2. Emissionsquelle
(Dropdown)]],Emissionsfaktoren!$C:$H,4,FALSE),"")</f>
        <v/>
      </c>
      <c r="M19" s="53" t="str">
        <f>IFERROR(VLOOKUP(Dateneingabe_Emissionsquellen[[#This Row],[2. Emissionsquelle
(Dropdown)]],Emissionsfaktoren!$C:$H,5,FALSE),"")</f>
        <v/>
      </c>
      <c r="N19"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9"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9"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20" spans="1:19">
      <c r="A20" s="317"/>
      <c r="B20" s="43"/>
      <c r="C20" s="63"/>
      <c r="D20" s="43" t="s">
        <v>593</v>
      </c>
      <c r="E20" s="43"/>
      <c r="F20" s="158"/>
      <c r="G20" s="12" t="str">
        <f>IFERROR(VLOOKUP(Dateneingabe_Emissionsquellen[[#This Row],[2. Emissionsquelle
(Dropdown)]],Emissionsfaktoren!$C:$H,2,FALSE),"")</f>
        <v/>
      </c>
      <c r="H20" s="43"/>
      <c r="I20" s="43"/>
      <c r="J20" s="43"/>
      <c r="K20" s="53" t="str">
        <f>IFERROR(VLOOKUP(Dateneingabe_Emissionsquellen[[#This Row],[2. Emissionsquelle
(Dropdown)]],Emissionsfaktoren!$C:$H,3,FALSE),"")</f>
        <v/>
      </c>
      <c r="L20" s="53" t="str">
        <f>IFERROR(VLOOKUP(Dateneingabe_Emissionsquellen[[#This Row],[2. Emissionsquelle
(Dropdown)]],Emissionsfaktoren!$C:$H,4,FALSE),"")</f>
        <v/>
      </c>
      <c r="M20" s="53" t="str">
        <f>IFERROR(VLOOKUP(Dateneingabe_Emissionsquellen[[#This Row],[2. Emissionsquelle
(Dropdown)]],Emissionsfaktoren!$C:$H,5,FALSE),"")</f>
        <v/>
      </c>
      <c r="N20"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20"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20"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2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2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2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21" spans="1:19">
      <c r="A21" s="317"/>
      <c r="B21" s="43"/>
      <c r="C21" s="63"/>
      <c r="D21" s="43" t="s">
        <v>593</v>
      </c>
      <c r="E21" s="43"/>
      <c r="F21" s="158"/>
      <c r="G21" s="12" t="str">
        <f>IFERROR(VLOOKUP(Dateneingabe_Emissionsquellen[[#This Row],[2. Emissionsquelle
(Dropdown)]],Emissionsfaktoren!$C:$H,2,FALSE),"")</f>
        <v/>
      </c>
      <c r="H21" s="43"/>
      <c r="I21" s="43"/>
      <c r="J21" s="43"/>
      <c r="K21" s="53" t="str">
        <f>IFERROR(VLOOKUP(Dateneingabe_Emissionsquellen[[#This Row],[2. Emissionsquelle
(Dropdown)]],Emissionsfaktoren!$C:$H,3,FALSE),"")</f>
        <v/>
      </c>
      <c r="L21" s="53" t="str">
        <f>IFERROR(VLOOKUP(Dateneingabe_Emissionsquellen[[#This Row],[2. Emissionsquelle
(Dropdown)]],Emissionsfaktoren!$C:$H,4,FALSE),"")</f>
        <v/>
      </c>
      <c r="M21" s="53" t="str">
        <f>IFERROR(VLOOKUP(Dateneingabe_Emissionsquellen[[#This Row],[2. Emissionsquelle
(Dropdown)]],Emissionsfaktoren!$C:$H,5,FALSE),"")</f>
        <v/>
      </c>
      <c r="N21"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21"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21"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2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2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2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22" spans="1:19">
      <c r="A22" s="317"/>
      <c r="B22" s="43"/>
      <c r="C22" s="63"/>
      <c r="D22" s="43" t="s">
        <v>593</v>
      </c>
      <c r="E22" s="43"/>
      <c r="F22" s="158"/>
      <c r="G22" s="12" t="str">
        <f>IFERROR(VLOOKUP(Dateneingabe_Emissionsquellen[[#This Row],[2. Emissionsquelle
(Dropdown)]],Emissionsfaktoren!$C:$H,2,FALSE),"")</f>
        <v/>
      </c>
      <c r="H22" s="43"/>
      <c r="I22" s="43"/>
      <c r="J22" s="43"/>
      <c r="K22" s="53" t="str">
        <f>IFERROR(VLOOKUP(Dateneingabe_Emissionsquellen[[#This Row],[2. Emissionsquelle
(Dropdown)]],Emissionsfaktoren!$C:$H,3,FALSE),"")</f>
        <v/>
      </c>
      <c r="L22" s="53" t="str">
        <f>IFERROR(VLOOKUP(Dateneingabe_Emissionsquellen[[#This Row],[2. Emissionsquelle
(Dropdown)]],Emissionsfaktoren!$C:$H,4,FALSE),"")</f>
        <v/>
      </c>
      <c r="M22" s="53" t="str">
        <f>IFERROR(VLOOKUP(Dateneingabe_Emissionsquellen[[#This Row],[2. Emissionsquelle
(Dropdown)]],Emissionsfaktoren!$C:$H,5,FALSE),"")</f>
        <v/>
      </c>
      <c r="N22"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22"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22"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2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2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2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23" spans="1:19">
      <c r="A23" s="317"/>
      <c r="B23" s="43"/>
      <c r="C23" s="63"/>
      <c r="D23" s="43" t="s">
        <v>593</v>
      </c>
      <c r="E23" s="43"/>
      <c r="F23" s="158"/>
      <c r="G23" s="12" t="str">
        <f>IFERROR(VLOOKUP(Dateneingabe_Emissionsquellen[[#This Row],[2. Emissionsquelle
(Dropdown)]],Emissionsfaktoren!$C:$H,2,FALSE),"")</f>
        <v/>
      </c>
      <c r="H23" s="43"/>
      <c r="I23" s="43"/>
      <c r="J23" s="43"/>
      <c r="K23" s="53" t="str">
        <f>IFERROR(VLOOKUP(Dateneingabe_Emissionsquellen[[#This Row],[2. Emissionsquelle
(Dropdown)]],Emissionsfaktoren!$C:$H,3,FALSE),"")</f>
        <v/>
      </c>
      <c r="L23" s="53" t="str">
        <f>IFERROR(VLOOKUP(Dateneingabe_Emissionsquellen[[#This Row],[2. Emissionsquelle
(Dropdown)]],Emissionsfaktoren!$C:$H,4,FALSE),"")</f>
        <v/>
      </c>
      <c r="M23" s="53" t="str">
        <f>IFERROR(VLOOKUP(Dateneingabe_Emissionsquellen[[#This Row],[2. Emissionsquelle
(Dropdown)]],Emissionsfaktoren!$C:$H,5,FALSE),"")</f>
        <v/>
      </c>
      <c r="N23"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23"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23"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2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2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2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24" spans="1:19">
      <c r="A24" s="317"/>
      <c r="B24" s="43"/>
      <c r="C24" s="63"/>
      <c r="D24" s="43" t="s">
        <v>593</v>
      </c>
      <c r="E24" s="43"/>
      <c r="F24" s="158"/>
      <c r="G24" s="12" t="str">
        <f>IFERROR(VLOOKUP(Dateneingabe_Emissionsquellen[[#This Row],[2. Emissionsquelle
(Dropdown)]],Emissionsfaktoren!$C:$H,2,FALSE),"")</f>
        <v/>
      </c>
      <c r="H24" s="43"/>
      <c r="I24" s="43"/>
      <c r="J24" s="43"/>
      <c r="K24" s="53" t="str">
        <f>IFERROR(VLOOKUP(Dateneingabe_Emissionsquellen[[#This Row],[2. Emissionsquelle
(Dropdown)]],Emissionsfaktoren!$C:$H,3,FALSE),"")</f>
        <v/>
      </c>
      <c r="L24" s="53" t="str">
        <f>IFERROR(VLOOKUP(Dateneingabe_Emissionsquellen[[#This Row],[2. Emissionsquelle
(Dropdown)]],Emissionsfaktoren!$C:$H,4,FALSE),"")</f>
        <v/>
      </c>
      <c r="M24" s="53" t="str">
        <f>IFERROR(VLOOKUP(Dateneingabe_Emissionsquellen[[#This Row],[2. Emissionsquelle
(Dropdown)]],Emissionsfaktoren!$C:$H,5,FALSE),"")</f>
        <v/>
      </c>
      <c r="N24"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24"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24"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2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2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2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25" spans="1:19">
      <c r="A25" s="317"/>
      <c r="B25" s="43"/>
      <c r="C25" s="63"/>
      <c r="D25" s="43" t="s">
        <v>593</v>
      </c>
      <c r="E25" s="43"/>
      <c r="F25" s="158"/>
      <c r="G25" s="12" t="str">
        <f>IFERROR(VLOOKUP(Dateneingabe_Emissionsquellen[[#This Row],[2. Emissionsquelle
(Dropdown)]],Emissionsfaktoren!$C:$H,2,FALSE),"")</f>
        <v/>
      </c>
      <c r="H25" s="43"/>
      <c r="I25" s="43"/>
      <c r="J25" s="43"/>
      <c r="K25" s="53" t="str">
        <f>IFERROR(VLOOKUP(Dateneingabe_Emissionsquellen[[#This Row],[2. Emissionsquelle
(Dropdown)]],Emissionsfaktoren!$C:$H,3,FALSE),"")</f>
        <v/>
      </c>
      <c r="L25" s="53" t="str">
        <f>IFERROR(VLOOKUP(Dateneingabe_Emissionsquellen[[#This Row],[2. Emissionsquelle
(Dropdown)]],Emissionsfaktoren!$C:$H,4,FALSE),"")</f>
        <v/>
      </c>
      <c r="M25" s="53" t="str">
        <f>IFERROR(VLOOKUP(Dateneingabe_Emissionsquellen[[#This Row],[2. Emissionsquelle
(Dropdown)]],Emissionsfaktoren!$C:$H,5,FALSE),"")</f>
        <v/>
      </c>
      <c r="N25"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25"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25"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2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2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2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26" spans="1:19">
      <c r="A26" s="317"/>
      <c r="B26" s="43"/>
      <c r="C26" s="63"/>
      <c r="D26" s="43" t="s">
        <v>593</v>
      </c>
      <c r="E26" s="43"/>
      <c r="F26" s="158"/>
      <c r="G26" s="12" t="str">
        <f>IFERROR(VLOOKUP(Dateneingabe_Emissionsquellen[[#This Row],[2. Emissionsquelle
(Dropdown)]],Emissionsfaktoren!$C:$H,2,FALSE),"")</f>
        <v/>
      </c>
      <c r="H26" s="43"/>
      <c r="I26" s="43"/>
      <c r="J26" s="43"/>
      <c r="K26" s="53" t="str">
        <f>IFERROR(VLOOKUP(Dateneingabe_Emissionsquellen[[#This Row],[2. Emissionsquelle
(Dropdown)]],Emissionsfaktoren!$C:$H,3,FALSE),"")</f>
        <v/>
      </c>
      <c r="L26" s="53" t="str">
        <f>IFERROR(VLOOKUP(Dateneingabe_Emissionsquellen[[#This Row],[2. Emissionsquelle
(Dropdown)]],Emissionsfaktoren!$C:$H,4,FALSE),"")</f>
        <v/>
      </c>
      <c r="M26" s="53" t="str">
        <f>IFERROR(VLOOKUP(Dateneingabe_Emissionsquellen[[#This Row],[2. Emissionsquelle
(Dropdown)]],Emissionsfaktoren!$C:$H,5,FALSE),"")</f>
        <v/>
      </c>
      <c r="N26"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26"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26"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2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2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2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27" spans="1:19">
      <c r="A27" s="317"/>
      <c r="B27" s="43"/>
      <c r="C27" s="63"/>
      <c r="D27" s="43" t="s">
        <v>593</v>
      </c>
      <c r="E27" s="43"/>
      <c r="F27" s="158"/>
      <c r="G27" s="12" t="str">
        <f>IFERROR(VLOOKUP(Dateneingabe_Emissionsquellen[[#This Row],[2. Emissionsquelle
(Dropdown)]],Emissionsfaktoren!$C:$H,2,FALSE),"")</f>
        <v/>
      </c>
      <c r="H27" s="43"/>
      <c r="I27" s="43"/>
      <c r="J27" s="43"/>
      <c r="K27" s="53" t="str">
        <f>IFERROR(VLOOKUP(Dateneingabe_Emissionsquellen[[#This Row],[2. Emissionsquelle
(Dropdown)]],Emissionsfaktoren!$C:$H,3,FALSE),"")</f>
        <v/>
      </c>
      <c r="L27" s="53" t="str">
        <f>IFERROR(VLOOKUP(Dateneingabe_Emissionsquellen[[#This Row],[2. Emissionsquelle
(Dropdown)]],Emissionsfaktoren!$C:$H,4,FALSE),"")</f>
        <v/>
      </c>
      <c r="M27" s="53" t="str">
        <f>IFERROR(VLOOKUP(Dateneingabe_Emissionsquellen[[#This Row],[2. Emissionsquelle
(Dropdown)]],Emissionsfaktoren!$C:$H,5,FALSE),"")</f>
        <v/>
      </c>
      <c r="N27"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27"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27"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2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2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2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28" spans="1:19" ht="14.25" customHeight="1">
      <c r="A28" s="318" t="s">
        <v>205</v>
      </c>
      <c r="B28" s="43" t="s">
        <v>210</v>
      </c>
      <c r="C28" s="63"/>
      <c r="D28" s="43" t="s">
        <v>98</v>
      </c>
      <c r="E28" s="43" t="s">
        <v>126</v>
      </c>
      <c r="F28" s="158">
        <v>30</v>
      </c>
      <c r="G28" s="12" t="str">
        <f>IFERROR(VLOOKUP(Dateneingabe_Emissionsquellen[[#This Row],[2. Emissionsquelle
(Dropdown)]],Emissionsfaktoren!$C:$H,2,FALSE),"")</f>
        <v>Stk</v>
      </c>
      <c r="H28" s="43"/>
      <c r="I28" s="43"/>
      <c r="J28" s="43"/>
      <c r="K28" s="53">
        <f>IFERROR(VLOOKUP(Dateneingabe_Emissionsquellen[[#This Row],[2. Emissionsquelle
(Dropdown)]],Emissionsfaktoren!$C:$H,3,FALSE),"")</f>
        <v>0</v>
      </c>
      <c r="L28" s="53">
        <f>IFERROR(VLOOKUP(Dateneingabe_Emissionsquellen[[#This Row],[2. Emissionsquelle
(Dropdown)]],Emissionsfaktoren!$C:$H,4,FALSE),"")</f>
        <v>0</v>
      </c>
      <c r="M28" s="53">
        <f>IFERROR(VLOOKUP(Dateneingabe_Emissionsquellen[[#This Row],[2. Emissionsquelle
(Dropdown)]],Emissionsfaktoren!$C:$H,5,FALSE),"")</f>
        <v>0.39500000000000002</v>
      </c>
      <c r="N28" s="211">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0</v>
      </c>
      <c r="O28" s="211">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0</v>
      </c>
      <c r="P28" s="211">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11.850000000000001</v>
      </c>
      <c r="Q2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2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2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29" spans="1:19">
      <c r="A29" s="318"/>
      <c r="B29" s="43"/>
      <c r="C29" s="63"/>
      <c r="D29" s="43" t="s">
        <v>98</v>
      </c>
      <c r="E29" s="43"/>
      <c r="F29" s="158"/>
      <c r="G29" s="12" t="str">
        <f>IFERROR(VLOOKUP(Dateneingabe_Emissionsquellen[[#This Row],[2. Emissionsquelle
(Dropdown)]],Emissionsfaktoren!$C:$H,2,FALSE),"")</f>
        <v/>
      </c>
      <c r="H29" s="43"/>
      <c r="I29" s="43"/>
      <c r="J29" s="43"/>
      <c r="K29" s="53" t="str">
        <f>IFERROR(VLOOKUP(Dateneingabe_Emissionsquellen[[#This Row],[2. Emissionsquelle
(Dropdown)]],Emissionsfaktoren!$C:$H,3,FALSE),"")</f>
        <v/>
      </c>
      <c r="L29" s="53" t="str">
        <f>IFERROR(VLOOKUP(Dateneingabe_Emissionsquellen[[#This Row],[2. Emissionsquelle
(Dropdown)]],Emissionsfaktoren!$C:$H,4,FALSE),"")</f>
        <v/>
      </c>
      <c r="M29" s="53" t="str">
        <f>IFERROR(VLOOKUP(Dateneingabe_Emissionsquellen[[#This Row],[2. Emissionsquelle
(Dropdown)]],Emissionsfaktoren!$C:$H,5,FALSE),"")</f>
        <v/>
      </c>
      <c r="N29"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29"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29"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2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2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2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30" spans="1:19">
      <c r="A30" s="318"/>
      <c r="B30" s="43"/>
      <c r="C30" s="63"/>
      <c r="D30" s="43" t="s">
        <v>98</v>
      </c>
      <c r="E30" s="43"/>
      <c r="F30" s="158"/>
      <c r="G30" s="12" t="str">
        <f>IFERROR(VLOOKUP(Dateneingabe_Emissionsquellen[[#This Row],[2. Emissionsquelle
(Dropdown)]],Emissionsfaktoren!$C:$H,2,FALSE),"")</f>
        <v/>
      </c>
      <c r="H30" s="43"/>
      <c r="I30" s="43"/>
      <c r="J30" s="43"/>
      <c r="K30" s="53" t="str">
        <f>IFERROR(VLOOKUP(Dateneingabe_Emissionsquellen[[#This Row],[2. Emissionsquelle
(Dropdown)]],Emissionsfaktoren!$C:$H,3,FALSE),"")</f>
        <v/>
      </c>
      <c r="L30" s="53" t="str">
        <f>IFERROR(VLOOKUP(Dateneingabe_Emissionsquellen[[#This Row],[2. Emissionsquelle
(Dropdown)]],Emissionsfaktoren!$C:$H,4,FALSE),"")</f>
        <v/>
      </c>
      <c r="M30" s="53" t="str">
        <f>IFERROR(VLOOKUP(Dateneingabe_Emissionsquellen[[#This Row],[2. Emissionsquelle
(Dropdown)]],Emissionsfaktoren!$C:$H,5,FALSE),"")</f>
        <v/>
      </c>
      <c r="N30"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30"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30"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3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3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3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31" spans="1:19">
      <c r="A31" s="318"/>
      <c r="B31" s="43"/>
      <c r="C31" s="63"/>
      <c r="D31" s="43" t="s">
        <v>98</v>
      </c>
      <c r="E31" s="43"/>
      <c r="F31" s="158"/>
      <c r="G31" s="12" t="str">
        <f>IFERROR(VLOOKUP(Dateneingabe_Emissionsquellen[[#This Row],[2. Emissionsquelle
(Dropdown)]],Emissionsfaktoren!$C:$H,2,FALSE),"")</f>
        <v/>
      </c>
      <c r="H31" s="43"/>
      <c r="I31" s="43"/>
      <c r="J31" s="43"/>
      <c r="K31" s="53" t="str">
        <f>IFERROR(VLOOKUP(Dateneingabe_Emissionsquellen[[#This Row],[2. Emissionsquelle
(Dropdown)]],Emissionsfaktoren!$C:$H,3,FALSE),"")</f>
        <v/>
      </c>
      <c r="L31" s="53" t="str">
        <f>IFERROR(VLOOKUP(Dateneingabe_Emissionsquellen[[#This Row],[2. Emissionsquelle
(Dropdown)]],Emissionsfaktoren!$C:$H,4,FALSE),"")</f>
        <v/>
      </c>
      <c r="M31" s="53" t="str">
        <f>IFERROR(VLOOKUP(Dateneingabe_Emissionsquellen[[#This Row],[2. Emissionsquelle
(Dropdown)]],Emissionsfaktoren!$C:$H,5,FALSE),"")</f>
        <v/>
      </c>
      <c r="N31"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31"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31"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3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3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3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32" spans="1:19">
      <c r="A32" s="318"/>
      <c r="B32" s="43"/>
      <c r="C32" s="63"/>
      <c r="D32" s="43" t="s">
        <v>98</v>
      </c>
      <c r="E32" s="43"/>
      <c r="F32" s="158"/>
      <c r="G32" s="12" t="str">
        <f>IFERROR(VLOOKUP(Dateneingabe_Emissionsquellen[[#This Row],[2. Emissionsquelle
(Dropdown)]],Emissionsfaktoren!$C:$H,2,FALSE),"")</f>
        <v/>
      </c>
      <c r="H32" s="43"/>
      <c r="I32" s="43"/>
      <c r="J32" s="43"/>
      <c r="K32" s="53" t="str">
        <f>IFERROR(VLOOKUP(Dateneingabe_Emissionsquellen[[#This Row],[2. Emissionsquelle
(Dropdown)]],Emissionsfaktoren!$C:$H,3,FALSE),"")</f>
        <v/>
      </c>
      <c r="L32" s="53" t="str">
        <f>IFERROR(VLOOKUP(Dateneingabe_Emissionsquellen[[#This Row],[2. Emissionsquelle
(Dropdown)]],Emissionsfaktoren!$C:$H,4,FALSE),"")</f>
        <v/>
      </c>
      <c r="M32" s="53" t="str">
        <f>IFERROR(VLOOKUP(Dateneingabe_Emissionsquellen[[#This Row],[2. Emissionsquelle
(Dropdown)]],Emissionsfaktoren!$C:$H,5,FALSE),"")</f>
        <v/>
      </c>
      <c r="N32"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32"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32"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3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3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3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33" spans="1:19">
      <c r="A33" s="318"/>
      <c r="B33" s="43"/>
      <c r="C33" s="63"/>
      <c r="D33" s="43" t="s">
        <v>98</v>
      </c>
      <c r="E33" s="43"/>
      <c r="F33" s="158"/>
      <c r="G33" s="12" t="str">
        <f>IFERROR(VLOOKUP(Dateneingabe_Emissionsquellen[[#This Row],[2. Emissionsquelle
(Dropdown)]],Emissionsfaktoren!$C:$H,2,FALSE),"")</f>
        <v/>
      </c>
      <c r="H33" s="43"/>
      <c r="I33" s="43"/>
      <c r="J33" s="43"/>
      <c r="K33" s="53" t="str">
        <f>IFERROR(VLOOKUP(Dateneingabe_Emissionsquellen[[#This Row],[2. Emissionsquelle
(Dropdown)]],Emissionsfaktoren!$C:$H,3,FALSE),"")</f>
        <v/>
      </c>
      <c r="L33" s="53" t="str">
        <f>IFERROR(VLOOKUP(Dateneingabe_Emissionsquellen[[#This Row],[2. Emissionsquelle
(Dropdown)]],Emissionsfaktoren!$C:$H,4,FALSE),"")</f>
        <v/>
      </c>
      <c r="M33" s="53" t="str">
        <f>IFERROR(VLOOKUP(Dateneingabe_Emissionsquellen[[#This Row],[2. Emissionsquelle
(Dropdown)]],Emissionsfaktoren!$C:$H,5,FALSE),"")</f>
        <v/>
      </c>
      <c r="N33"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33"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33"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3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3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3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34" spans="1:19">
      <c r="A34" s="318"/>
      <c r="B34" s="43"/>
      <c r="C34" s="63"/>
      <c r="D34" s="43" t="s">
        <v>98</v>
      </c>
      <c r="E34" s="43"/>
      <c r="F34" s="158"/>
      <c r="G34" s="12" t="str">
        <f>IFERROR(VLOOKUP(Dateneingabe_Emissionsquellen[[#This Row],[2. Emissionsquelle
(Dropdown)]],Emissionsfaktoren!$C:$H,2,FALSE),"")</f>
        <v/>
      </c>
      <c r="H34" s="43"/>
      <c r="I34" s="43"/>
      <c r="J34" s="43"/>
      <c r="K34" s="53" t="str">
        <f>IFERROR(VLOOKUP(Dateneingabe_Emissionsquellen[[#This Row],[2. Emissionsquelle
(Dropdown)]],Emissionsfaktoren!$C:$H,3,FALSE),"")</f>
        <v/>
      </c>
      <c r="L34" s="53" t="str">
        <f>IFERROR(VLOOKUP(Dateneingabe_Emissionsquellen[[#This Row],[2. Emissionsquelle
(Dropdown)]],Emissionsfaktoren!$C:$H,4,FALSE),"")</f>
        <v/>
      </c>
      <c r="M34" s="53" t="str">
        <f>IFERROR(VLOOKUP(Dateneingabe_Emissionsquellen[[#This Row],[2. Emissionsquelle
(Dropdown)]],Emissionsfaktoren!$C:$H,5,FALSE),"")</f>
        <v/>
      </c>
      <c r="N34"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34"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34"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3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3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3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35" spans="1:19">
      <c r="A35" s="318"/>
      <c r="B35" s="43"/>
      <c r="C35" s="63"/>
      <c r="D35" s="43" t="s">
        <v>98</v>
      </c>
      <c r="E35" s="43"/>
      <c r="F35" s="158"/>
      <c r="G35" s="12" t="str">
        <f>IFERROR(VLOOKUP(Dateneingabe_Emissionsquellen[[#This Row],[2. Emissionsquelle
(Dropdown)]],Emissionsfaktoren!$C:$H,2,FALSE),"")</f>
        <v/>
      </c>
      <c r="H35" s="43"/>
      <c r="I35" s="43"/>
      <c r="J35" s="43"/>
      <c r="K35" s="53" t="str">
        <f>IFERROR(VLOOKUP(Dateneingabe_Emissionsquellen[[#This Row],[2. Emissionsquelle
(Dropdown)]],Emissionsfaktoren!$C:$H,3,FALSE),"")</f>
        <v/>
      </c>
      <c r="L35" s="53" t="str">
        <f>IFERROR(VLOOKUP(Dateneingabe_Emissionsquellen[[#This Row],[2. Emissionsquelle
(Dropdown)]],Emissionsfaktoren!$C:$H,4,FALSE),"")</f>
        <v/>
      </c>
      <c r="M35" s="53" t="str">
        <f>IFERROR(VLOOKUP(Dateneingabe_Emissionsquellen[[#This Row],[2. Emissionsquelle
(Dropdown)]],Emissionsfaktoren!$C:$H,5,FALSE),"")</f>
        <v/>
      </c>
      <c r="N35"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35"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35"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3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3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3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36" spans="1:19">
      <c r="A36" s="318"/>
      <c r="B36" s="43"/>
      <c r="C36" s="63"/>
      <c r="D36" s="43" t="s">
        <v>98</v>
      </c>
      <c r="E36" s="43"/>
      <c r="F36" s="158"/>
      <c r="G36" s="12" t="str">
        <f>IFERROR(VLOOKUP(Dateneingabe_Emissionsquellen[[#This Row],[2. Emissionsquelle
(Dropdown)]],Emissionsfaktoren!$C:$H,2,FALSE),"")</f>
        <v/>
      </c>
      <c r="H36" s="43"/>
      <c r="I36" s="43"/>
      <c r="J36" s="43"/>
      <c r="K36" s="53" t="str">
        <f>IFERROR(VLOOKUP(Dateneingabe_Emissionsquellen[[#This Row],[2. Emissionsquelle
(Dropdown)]],Emissionsfaktoren!$C:$H,3,FALSE),"")</f>
        <v/>
      </c>
      <c r="L36" s="53" t="str">
        <f>IFERROR(VLOOKUP(Dateneingabe_Emissionsquellen[[#This Row],[2. Emissionsquelle
(Dropdown)]],Emissionsfaktoren!$C:$H,4,FALSE),"")</f>
        <v/>
      </c>
      <c r="M36" s="53" t="str">
        <f>IFERROR(VLOOKUP(Dateneingabe_Emissionsquellen[[#This Row],[2. Emissionsquelle
(Dropdown)]],Emissionsfaktoren!$C:$H,5,FALSE),"")</f>
        <v/>
      </c>
      <c r="N36"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36"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36"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3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3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3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37" spans="1:19">
      <c r="A37" s="318"/>
      <c r="B37" s="43"/>
      <c r="C37" s="63"/>
      <c r="D37" s="43" t="s">
        <v>98</v>
      </c>
      <c r="E37" s="43"/>
      <c r="F37" s="158"/>
      <c r="G37" s="12" t="str">
        <f>IFERROR(VLOOKUP(Dateneingabe_Emissionsquellen[[#This Row],[2. Emissionsquelle
(Dropdown)]],Emissionsfaktoren!$C:$H,2,FALSE),"")</f>
        <v/>
      </c>
      <c r="H37" s="43"/>
      <c r="I37" s="43"/>
      <c r="J37" s="43"/>
      <c r="K37" s="53" t="str">
        <f>IFERROR(VLOOKUP(Dateneingabe_Emissionsquellen[[#This Row],[2. Emissionsquelle
(Dropdown)]],Emissionsfaktoren!$C:$H,3,FALSE),"")</f>
        <v/>
      </c>
      <c r="L37" s="53" t="str">
        <f>IFERROR(VLOOKUP(Dateneingabe_Emissionsquellen[[#This Row],[2. Emissionsquelle
(Dropdown)]],Emissionsfaktoren!$C:$H,4,FALSE),"")</f>
        <v/>
      </c>
      <c r="M37" s="53" t="str">
        <f>IFERROR(VLOOKUP(Dateneingabe_Emissionsquellen[[#This Row],[2. Emissionsquelle
(Dropdown)]],Emissionsfaktoren!$C:$H,5,FALSE),"")</f>
        <v/>
      </c>
      <c r="N37"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37"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37"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3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3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3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38" spans="1:19">
      <c r="A38" s="317" t="s">
        <v>652</v>
      </c>
      <c r="B38" s="43" t="s">
        <v>210</v>
      </c>
      <c r="C38" s="63"/>
      <c r="D38" s="43" t="s">
        <v>652</v>
      </c>
      <c r="E38" s="43" t="s">
        <v>54</v>
      </c>
      <c r="F38" s="158">
        <v>5</v>
      </c>
      <c r="G38" s="12" t="str">
        <f>IFERROR(VLOOKUP(Dateneingabe_Emissionsquellen[[#This Row],[2. Emissionsquelle
(Dropdown)]],Emissionsfaktoren!$C:$H,2,FALSE),"")</f>
        <v>t</v>
      </c>
      <c r="H38" s="43"/>
      <c r="I38" s="43"/>
      <c r="J38" s="43"/>
      <c r="K38" s="53">
        <f>IFERROR(VLOOKUP(Dateneingabe_Emissionsquellen[[#This Row],[2. Emissionsquelle
(Dropdown)]],Emissionsfaktoren!$C:$H,3,FALSE),"")</f>
        <v>0</v>
      </c>
      <c r="L38" s="53">
        <f>IFERROR(VLOOKUP(Dateneingabe_Emissionsquellen[[#This Row],[2. Emissionsquelle
(Dropdown)]],Emissionsfaktoren!$C:$H,4,FALSE),"")</f>
        <v>0</v>
      </c>
      <c r="M38" s="53">
        <f>IFERROR(VLOOKUP(Dateneingabe_Emissionsquellen[[#This Row],[2. Emissionsquelle
(Dropdown)]],Emissionsfaktoren!$C:$H,5,FALSE),"")</f>
        <v>1.0669999999999999</v>
      </c>
      <c r="N38" s="211">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0</v>
      </c>
      <c r="O38" s="211">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0</v>
      </c>
      <c r="P38" s="211">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5.335</v>
      </c>
      <c r="Q3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3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3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39" spans="1:19">
      <c r="A39" s="317"/>
      <c r="B39" s="43"/>
      <c r="C39" s="63"/>
      <c r="D39" s="43" t="s">
        <v>652</v>
      </c>
      <c r="E39" s="43"/>
      <c r="F39" s="158"/>
      <c r="G39" s="12" t="str">
        <f>IFERROR(VLOOKUP(Dateneingabe_Emissionsquellen[[#This Row],[2. Emissionsquelle
(Dropdown)]],Emissionsfaktoren!$C:$H,2,FALSE),"")</f>
        <v/>
      </c>
      <c r="H39" s="43"/>
      <c r="I39" s="43"/>
      <c r="J39" s="43"/>
      <c r="K39" s="53" t="str">
        <f>IFERROR(VLOOKUP(Dateneingabe_Emissionsquellen[[#This Row],[2. Emissionsquelle
(Dropdown)]],Emissionsfaktoren!$C:$H,3,FALSE),"")</f>
        <v/>
      </c>
      <c r="L39" s="53" t="str">
        <f>IFERROR(VLOOKUP(Dateneingabe_Emissionsquellen[[#This Row],[2. Emissionsquelle
(Dropdown)]],Emissionsfaktoren!$C:$H,4,FALSE),"")</f>
        <v/>
      </c>
      <c r="M39" s="53" t="str">
        <f>IFERROR(VLOOKUP(Dateneingabe_Emissionsquellen[[#This Row],[2. Emissionsquelle
(Dropdown)]],Emissionsfaktoren!$C:$H,5,FALSE),"")</f>
        <v/>
      </c>
      <c r="N39"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39"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39"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3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3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3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40" spans="1:19">
      <c r="A40" s="317"/>
      <c r="B40" s="43"/>
      <c r="C40" s="63"/>
      <c r="D40" s="43" t="s">
        <v>652</v>
      </c>
      <c r="E40" s="43"/>
      <c r="F40" s="158"/>
      <c r="G40" s="12" t="str">
        <f>IFERROR(VLOOKUP(Dateneingabe_Emissionsquellen[[#This Row],[2. Emissionsquelle
(Dropdown)]],Emissionsfaktoren!$C:$H,2,FALSE),"")</f>
        <v/>
      </c>
      <c r="H40" s="43"/>
      <c r="I40" s="43"/>
      <c r="J40" s="43"/>
      <c r="K40" s="53" t="str">
        <f>IFERROR(VLOOKUP(Dateneingabe_Emissionsquellen[[#This Row],[2. Emissionsquelle
(Dropdown)]],Emissionsfaktoren!$C:$H,3,FALSE),"")</f>
        <v/>
      </c>
      <c r="L40" s="53" t="str">
        <f>IFERROR(VLOOKUP(Dateneingabe_Emissionsquellen[[#This Row],[2. Emissionsquelle
(Dropdown)]],Emissionsfaktoren!$C:$H,4,FALSE),"")</f>
        <v/>
      </c>
      <c r="M40" s="53" t="str">
        <f>IFERROR(VLOOKUP(Dateneingabe_Emissionsquellen[[#This Row],[2. Emissionsquelle
(Dropdown)]],Emissionsfaktoren!$C:$H,5,FALSE),"")</f>
        <v/>
      </c>
      <c r="N40"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40"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40"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4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4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4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41" spans="1:19">
      <c r="A41" s="317"/>
      <c r="B41" s="43"/>
      <c r="C41" s="63"/>
      <c r="D41" s="43" t="s">
        <v>652</v>
      </c>
      <c r="E41" s="43"/>
      <c r="F41" s="158"/>
      <c r="G41" s="12" t="str">
        <f>IFERROR(VLOOKUP(Dateneingabe_Emissionsquellen[[#This Row],[2. Emissionsquelle
(Dropdown)]],Emissionsfaktoren!$C:$H,2,FALSE),"")</f>
        <v/>
      </c>
      <c r="H41" s="43"/>
      <c r="I41" s="43"/>
      <c r="J41" s="43"/>
      <c r="K41" s="53" t="str">
        <f>IFERROR(VLOOKUP(Dateneingabe_Emissionsquellen[[#This Row],[2. Emissionsquelle
(Dropdown)]],Emissionsfaktoren!$C:$H,3,FALSE),"")</f>
        <v/>
      </c>
      <c r="L41" s="53" t="str">
        <f>IFERROR(VLOOKUP(Dateneingabe_Emissionsquellen[[#This Row],[2. Emissionsquelle
(Dropdown)]],Emissionsfaktoren!$C:$H,4,FALSE),"")</f>
        <v/>
      </c>
      <c r="M41" s="53" t="str">
        <f>IFERROR(VLOOKUP(Dateneingabe_Emissionsquellen[[#This Row],[2. Emissionsquelle
(Dropdown)]],Emissionsfaktoren!$C:$H,5,FALSE),"")</f>
        <v/>
      </c>
      <c r="N41"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41"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41"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4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4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4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42" spans="1:19">
      <c r="A42" s="317"/>
      <c r="B42" s="43"/>
      <c r="C42" s="63"/>
      <c r="D42" s="43" t="s">
        <v>652</v>
      </c>
      <c r="E42" s="43"/>
      <c r="F42" s="158"/>
      <c r="G42" s="12" t="str">
        <f>IFERROR(VLOOKUP(Dateneingabe_Emissionsquellen[[#This Row],[2. Emissionsquelle
(Dropdown)]],Emissionsfaktoren!$C:$H,2,FALSE),"")</f>
        <v/>
      </c>
      <c r="H42" s="43"/>
      <c r="I42" s="43"/>
      <c r="J42" s="43"/>
      <c r="K42" s="53" t="str">
        <f>IFERROR(VLOOKUP(Dateneingabe_Emissionsquellen[[#This Row],[2. Emissionsquelle
(Dropdown)]],Emissionsfaktoren!$C:$H,3,FALSE),"")</f>
        <v/>
      </c>
      <c r="L42" s="53" t="str">
        <f>IFERROR(VLOOKUP(Dateneingabe_Emissionsquellen[[#This Row],[2. Emissionsquelle
(Dropdown)]],Emissionsfaktoren!$C:$H,4,FALSE),"")</f>
        <v/>
      </c>
      <c r="M42" s="53" t="str">
        <f>IFERROR(VLOOKUP(Dateneingabe_Emissionsquellen[[#This Row],[2. Emissionsquelle
(Dropdown)]],Emissionsfaktoren!$C:$H,5,FALSE),"")</f>
        <v/>
      </c>
      <c r="N42"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42"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42"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4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4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4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43" spans="1:19">
      <c r="A43" s="317"/>
      <c r="B43" s="43"/>
      <c r="C43" s="63"/>
      <c r="D43" s="43" t="s">
        <v>652</v>
      </c>
      <c r="E43" s="43"/>
      <c r="F43" s="158"/>
      <c r="G43" s="12" t="str">
        <f>IFERROR(VLOOKUP(Dateneingabe_Emissionsquellen[[#This Row],[2. Emissionsquelle
(Dropdown)]],Emissionsfaktoren!$C:$H,2,FALSE),"")</f>
        <v/>
      </c>
      <c r="H43" s="43"/>
      <c r="I43" s="43"/>
      <c r="J43" s="43"/>
      <c r="K43" s="53" t="str">
        <f>IFERROR(VLOOKUP(Dateneingabe_Emissionsquellen[[#This Row],[2. Emissionsquelle
(Dropdown)]],Emissionsfaktoren!$C:$H,3,FALSE),"")</f>
        <v/>
      </c>
      <c r="L43" s="53" t="str">
        <f>IFERROR(VLOOKUP(Dateneingabe_Emissionsquellen[[#This Row],[2. Emissionsquelle
(Dropdown)]],Emissionsfaktoren!$C:$H,4,FALSE),"")</f>
        <v/>
      </c>
      <c r="M43" s="53" t="str">
        <f>IFERROR(VLOOKUP(Dateneingabe_Emissionsquellen[[#This Row],[2. Emissionsquelle
(Dropdown)]],Emissionsfaktoren!$C:$H,5,FALSE),"")</f>
        <v/>
      </c>
      <c r="N43"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43"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43"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4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4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4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44" spans="1:19">
      <c r="A44" s="317"/>
      <c r="B44" s="43"/>
      <c r="C44" s="63"/>
      <c r="D44" s="43" t="s">
        <v>652</v>
      </c>
      <c r="E44" s="43"/>
      <c r="F44" s="158"/>
      <c r="G44" s="12" t="str">
        <f>IFERROR(VLOOKUP(Dateneingabe_Emissionsquellen[[#This Row],[2. Emissionsquelle
(Dropdown)]],Emissionsfaktoren!$C:$H,2,FALSE),"")</f>
        <v/>
      </c>
      <c r="H44" s="43"/>
      <c r="I44" s="43"/>
      <c r="J44" s="43"/>
      <c r="K44" s="53" t="str">
        <f>IFERROR(VLOOKUP(Dateneingabe_Emissionsquellen[[#This Row],[2. Emissionsquelle
(Dropdown)]],Emissionsfaktoren!$C:$H,3,FALSE),"")</f>
        <v/>
      </c>
      <c r="L44" s="53" t="str">
        <f>IFERROR(VLOOKUP(Dateneingabe_Emissionsquellen[[#This Row],[2. Emissionsquelle
(Dropdown)]],Emissionsfaktoren!$C:$H,4,FALSE),"")</f>
        <v/>
      </c>
      <c r="M44" s="53" t="str">
        <f>IFERROR(VLOOKUP(Dateneingabe_Emissionsquellen[[#This Row],[2. Emissionsquelle
(Dropdown)]],Emissionsfaktoren!$C:$H,5,FALSE),"")</f>
        <v/>
      </c>
      <c r="N44"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44"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44"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4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4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4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45" spans="1:19">
      <c r="A45" s="317"/>
      <c r="B45" s="43"/>
      <c r="C45" s="63"/>
      <c r="D45" s="43" t="s">
        <v>652</v>
      </c>
      <c r="E45" s="43"/>
      <c r="F45" s="158"/>
      <c r="G45" s="12" t="str">
        <f>IFERROR(VLOOKUP(Dateneingabe_Emissionsquellen[[#This Row],[2. Emissionsquelle
(Dropdown)]],Emissionsfaktoren!$C:$H,2,FALSE),"")</f>
        <v/>
      </c>
      <c r="H45" s="43"/>
      <c r="I45" s="43"/>
      <c r="J45" s="43"/>
      <c r="K45" s="53" t="str">
        <f>IFERROR(VLOOKUP(Dateneingabe_Emissionsquellen[[#This Row],[2. Emissionsquelle
(Dropdown)]],Emissionsfaktoren!$C:$H,3,FALSE),"")</f>
        <v/>
      </c>
      <c r="L45" s="53" t="str">
        <f>IFERROR(VLOOKUP(Dateneingabe_Emissionsquellen[[#This Row],[2. Emissionsquelle
(Dropdown)]],Emissionsfaktoren!$C:$H,4,FALSE),"")</f>
        <v/>
      </c>
      <c r="M45" s="53" t="str">
        <f>IFERROR(VLOOKUP(Dateneingabe_Emissionsquellen[[#This Row],[2. Emissionsquelle
(Dropdown)]],Emissionsfaktoren!$C:$H,5,FALSE),"")</f>
        <v/>
      </c>
      <c r="N45"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45"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45"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4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4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4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46" spans="1:19">
      <c r="A46" s="317"/>
      <c r="B46" s="43"/>
      <c r="C46" s="63"/>
      <c r="D46" s="43" t="s">
        <v>652</v>
      </c>
      <c r="E46" s="43"/>
      <c r="F46" s="158"/>
      <c r="G46" s="12" t="str">
        <f>IFERROR(VLOOKUP(Dateneingabe_Emissionsquellen[[#This Row],[2. Emissionsquelle
(Dropdown)]],Emissionsfaktoren!$C:$H,2,FALSE),"")</f>
        <v/>
      </c>
      <c r="H46" s="43"/>
      <c r="I46" s="43"/>
      <c r="J46" s="43"/>
      <c r="K46" s="53" t="str">
        <f>IFERROR(VLOOKUP(Dateneingabe_Emissionsquellen[[#This Row],[2. Emissionsquelle
(Dropdown)]],Emissionsfaktoren!$C:$H,3,FALSE),"")</f>
        <v/>
      </c>
      <c r="L46" s="53" t="str">
        <f>IFERROR(VLOOKUP(Dateneingabe_Emissionsquellen[[#This Row],[2. Emissionsquelle
(Dropdown)]],Emissionsfaktoren!$C:$H,4,FALSE),"")</f>
        <v/>
      </c>
      <c r="M46" s="53" t="str">
        <f>IFERROR(VLOOKUP(Dateneingabe_Emissionsquellen[[#This Row],[2. Emissionsquelle
(Dropdown)]],Emissionsfaktoren!$C:$H,5,FALSE),"")</f>
        <v/>
      </c>
      <c r="N46"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46"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46"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4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4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4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47" spans="1:19">
      <c r="A47" s="317"/>
      <c r="B47" s="43"/>
      <c r="C47" s="63"/>
      <c r="D47" s="43" t="s">
        <v>652</v>
      </c>
      <c r="E47" s="43"/>
      <c r="F47" s="158"/>
      <c r="G47" s="12" t="str">
        <f>IFERROR(VLOOKUP(Dateneingabe_Emissionsquellen[[#This Row],[2. Emissionsquelle
(Dropdown)]],Emissionsfaktoren!$C:$H,2,FALSE),"")</f>
        <v/>
      </c>
      <c r="H47" s="43"/>
      <c r="I47" s="43"/>
      <c r="J47" s="43"/>
      <c r="K47" s="53" t="str">
        <f>IFERROR(VLOOKUP(Dateneingabe_Emissionsquellen[[#This Row],[2. Emissionsquelle
(Dropdown)]],Emissionsfaktoren!$C:$H,3,FALSE),"")</f>
        <v/>
      </c>
      <c r="L47" s="53" t="str">
        <f>IFERROR(VLOOKUP(Dateneingabe_Emissionsquellen[[#This Row],[2. Emissionsquelle
(Dropdown)]],Emissionsfaktoren!$C:$H,4,FALSE),"")</f>
        <v/>
      </c>
      <c r="M47" s="53" t="str">
        <f>IFERROR(VLOOKUP(Dateneingabe_Emissionsquellen[[#This Row],[2. Emissionsquelle
(Dropdown)]],Emissionsfaktoren!$C:$H,5,FALSE),"")</f>
        <v/>
      </c>
      <c r="N47"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47"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47"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4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4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4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48" spans="1:19">
      <c r="A48" s="318" t="s">
        <v>653</v>
      </c>
      <c r="B48" s="43" t="s">
        <v>210</v>
      </c>
      <c r="C48" s="63"/>
      <c r="D48" s="43" t="s">
        <v>654</v>
      </c>
      <c r="E48" s="43" t="s">
        <v>148</v>
      </c>
      <c r="F48" s="158">
        <v>5</v>
      </c>
      <c r="G48" s="12" t="str">
        <f>IFERROR(VLOOKUP(Dateneingabe_Emissionsquellen[[#This Row],[2. Emissionsquelle
(Dropdown)]],Emissionsfaktoren!$C:$H,2,FALSE),"")</f>
        <v>t</v>
      </c>
      <c r="H48" s="43"/>
      <c r="I48" s="43"/>
      <c r="J48" s="43"/>
      <c r="K48" s="53">
        <f>IFERROR(VLOOKUP(Dateneingabe_Emissionsquellen[[#This Row],[2. Emissionsquelle
(Dropdown)]],Emissionsfaktoren!$C:$H,3,FALSE),"")</f>
        <v>0</v>
      </c>
      <c r="L48" s="53">
        <f>IFERROR(VLOOKUP(Dateneingabe_Emissionsquellen[[#This Row],[2. Emissionsquelle
(Dropdown)]],Emissionsfaktoren!$C:$H,4,FALSE),"")</f>
        <v>0</v>
      </c>
      <c r="M48" s="53">
        <f>IFERROR(VLOOKUP(Dateneingabe_Emissionsquellen[[#This Row],[2. Emissionsquelle
(Dropdown)]],Emissionsfaktoren!$C:$H,5,FALSE),"")</f>
        <v>2.1280193798449597E-2</v>
      </c>
      <c r="N48" s="211">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0</v>
      </c>
      <c r="O48" s="211">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0</v>
      </c>
      <c r="P48" s="211">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0.10640096899224799</v>
      </c>
      <c r="Q4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4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4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49" spans="1:19">
      <c r="A49" s="318"/>
      <c r="B49" s="43"/>
      <c r="C49" s="63"/>
      <c r="D49" s="43" t="s">
        <v>654</v>
      </c>
      <c r="E49" s="43"/>
      <c r="F49" s="158"/>
      <c r="G49" s="12" t="str">
        <f>IFERROR(VLOOKUP(Dateneingabe_Emissionsquellen[[#This Row],[2. Emissionsquelle
(Dropdown)]],Emissionsfaktoren!$C:$H,2,FALSE),"")</f>
        <v/>
      </c>
      <c r="H49" s="43"/>
      <c r="I49" s="43"/>
      <c r="J49" s="43"/>
      <c r="K49" s="53" t="str">
        <f>IFERROR(VLOOKUP(Dateneingabe_Emissionsquellen[[#This Row],[2. Emissionsquelle
(Dropdown)]],Emissionsfaktoren!$C:$H,3,FALSE),"")</f>
        <v/>
      </c>
      <c r="L49" s="53" t="str">
        <f>IFERROR(VLOOKUP(Dateneingabe_Emissionsquellen[[#This Row],[2. Emissionsquelle
(Dropdown)]],Emissionsfaktoren!$C:$H,4,FALSE),"")</f>
        <v/>
      </c>
      <c r="M49" s="53" t="str">
        <f>IFERROR(VLOOKUP(Dateneingabe_Emissionsquellen[[#This Row],[2. Emissionsquelle
(Dropdown)]],Emissionsfaktoren!$C:$H,5,FALSE),"")</f>
        <v/>
      </c>
      <c r="N49"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49"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49"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4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4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4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50" spans="1:19">
      <c r="A50" s="318"/>
      <c r="B50" s="43"/>
      <c r="C50" s="63"/>
      <c r="D50" s="43" t="s">
        <v>654</v>
      </c>
      <c r="E50" s="43"/>
      <c r="F50" s="158"/>
      <c r="G50" s="12" t="str">
        <f>IFERROR(VLOOKUP(Dateneingabe_Emissionsquellen[[#This Row],[2. Emissionsquelle
(Dropdown)]],Emissionsfaktoren!$C:$H,2,FALSE),"")</f>
        <v/>
      </c>
      <c r="H50" s="43"/>
      <c r="I50" s="43"/>
      <c r="J50" s="43"/>
      <c r="K50" s="53" t="str">
        <f>IFERROR(VLOOKUP(Dateneingabe_Emissionsquellen[[#This Row],[2. Emissionsquelle
(Dropdown)]],Emissionsfaktoren!$C:$H,3,FALSE),"")</f>
        <v/>
      </c>
      <c r="L50" s="53" t="str">
        <f>IFERROR(VLOOKUP(Dateneingabe_Emissionsquellen[[#This Row],[2. Emissionsquelle
(Dropdown)]],Emissionsfaktoren!$C:$H,4,FALSE),"")</f>
        <v/>
      </c>
      <c r="M50" s="53" t="str">
        <f>IFERROR(VLOOKUP(Dateneingabe_Emissionsquellen[[#This Row],[2. Emissionsquelle
(Dropdown)]],Emissionsfaktoren!$C:$H,5,FALSE),"")</f>
        <v/>
      </c>
      <c r="N50"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50"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50"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5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5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5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51" spans="1:19">
      <c r="A51" s="318"/>
      <c r="B51" s="43"/>
      <c r="C51" s="63"/>
      <c r="D51" s="43" t="s">
        <v>654</v>
      </c>
      <c r="E51" s="43"/>
      <c r="F51" s="158"/>
      <c r="G51" s="12" t="str">
        <f>IFERROR(VLOOKUP(Dateneingabe_Emissionsquellen[[#This Row],[2. Emissionsquelle
(Dropdown)]],Emissionsfaktoren!$C:$H,2,FALSE),"")</f>
        <v/>
      </c>
      <c r="H51" s="43"/>
      <c r="I51" s="43"/>
      <c r="J51" s="43"/>
      <c r="K51" s="53" t="str">
        <f>IFERROR(VLOOKUP(Dateneingabe_Emissionsquellen[[#This Row],[2. Emissionsquelle
(Dropdown)]],Emissionsfaktoren!$C:$H,3,FALSE),"")</f>
        <v/>
      </c>
      <c r="L51" s="53" t="str">
        <f>IFERROR(VLOOKUP(Dateneingabe_Emissionsquellen[[#This Row],[2. Emissionsquelle
(Dropdown)]],Emissionsfaktoren!$C:$H,4,FALSE),"")</f>
        <v/>
      </c>
      <c r="M51" s="53" t="str">
        <f>IFERROR(VLOOKUP(Dateneingabe_Emissionsquellen[[#This Row],[2. Emissionsquelle
(Dropdown)]],Emissionsfaktoren!$C:$H,5,FALSE),"")</f>
        <v/>
      </c>
      <c r="N51"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51"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51"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5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5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5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52" spans="1:19">
      <c r="A52" s="318"/>
      <c r="B52" s="43"/>
      <c r="C52" s="63"/>
      <c r="D52" s="43" t="s">
        <v>654</v>
      </c>
      <c r="E52" s="43"/>
      <c r="F52" s="158"/>
      <c r="G52" s="12" t="str">
        <f>IFERROR(VLOOKUP(Dateneingabe_Emissionsquellen[[#This Row],[2. Emissionsquelle
(Dropdown)]],Emissionsfaktoren!$C:$H,2,FALSE),"")</f>
        <v/>
      </c>
      <c r="H52" s="43"/>
      <c r="I52" s="43"/>
      <c r="J52" s="43"/>
      <c r="K52" s="53" t="str">
        <f>IFERROR(VLOOKUP(Dateneingabe_Emissionsquellen[[#This Row],[2. Emissionsquelle
(Dropdown)]],Emissionsfaktoren!$C:$H,3,FALSE),"")</f>
        <v/>
      </c>
      <c r="L52" s="53" t="str">
        <f>IFERROR(VLOOKUP(Dateneingabe_Emissionsquellen[[#This Row],[2. Emissionsquelle
(Dropdown)]],Emissionsfaktoren!$C:$H,4,FALSE),"")</f>
        <v/>
      </c>
      <c r="M52" s="53" t="str">
        <f>IFERROR(VLOOKUP(Dateneingabe_Emissionsquellen[[#This Row],[2. Emissionsquelle
(Dropdown)]],Emissionsfaktoren!$C:$H,5,FALSE),"")</f>
        <v/>
      </c>
      <c r="N52"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52"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52"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5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5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5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53" spans="1:19">
      <c r="A53" s="318"/>
      <c r="B53" s="43"/>
      <c r="C53" s="63"/>
      <c r="D53" s="43" t="s">
        <v>654</v>
      </c>
      <c r="E53" s="43"/>
      <c r="F53" s="158"/>
      <c r="G53" s="12" t="str">
        <f>IFERROR(VLOOKUP(Dateneingabe_Emissionsquellen[[#This Row],[2. Emissionsquelle
(Dropdown)]],Emissionsfaktoren!$C:$H,2,FALSE),"")</f>
        <v/>
      </c>
      <c r="H53" s="43"/>
      <c r="I53" s="43"/>
      <c r="J53" s="43"/>
      <c r="K53" s="53" t="str">
        <f>IFERROR(VLOOKUP(Dateneingabe_Emissionsquellen[[#This Row],[2. Emissionsquelle
(Dropdown)]],Emissionsfaktoren!$C:$H,3,FALSE),"")</f>
        <v/>
      </c>
      <c r="L53" s="53" t="str">
        <f>IFERROR(VLOOKUP(Dateneingabe_Emissionsquellen[[#This Row],[2. Emissionsquelle
(Dropdown)]],Emissionsfaktoren!$C:$H,4,FALSE),"")</f>
        <v/>
      </c>
      <c r="M53" s="53" t="str">
        <f>IFERROR(VLOOKUP(Dateneingabe_Emissionsquellen[[#This Row],[2. Emissionsquelle
(Dropdown)]],Emissionsfaktoren!$C:$H,5,FALSE),"")</f>
        <v/>
      </c>
      <c r="N53"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53"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53"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5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5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5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54" spans="1:19">
      <c r="A54" s="318"/>
      <c r="B54" s="43"/>
      <c r="C54" s="63"/>
      <c r="D54" s="43" t="s">
        <v>654</v>
      </c>
      <c r="E54" s="43"/>
      <c r="F54" s="158"/>
      <c r="G54" s="12" t="str">
        <f>IFERROR(VLOOKUP(Dateneingabe_Emissionsquellen[[#This Row],[2. Emissionsquelle
(Dropdown)]],Emissionsfaktoren!$C:$H,2,FALSE),"")</f>
        <v/>
      </c>
      <c r="H54" s="43"/>
      <c r="I54" s="43"/>
      <c r="J54" s="43"/>
      <c r="K54" s="53" t="str">
        <f>IFERROR(VLOOKUP(Dateneingabe_Emissionsquellen[[#This Row],[2. Emissionsquelle
(Dropdown)]],Emissionsfaktoren!$C:$H,3,FALSE),"")</f>
        <v/>
      </c>
      <c r="L54" s="53" t="str">
        <f>IFERROR(VLOOKUP(Dateneingabe_Emissionsquellen[[#This Row],[2. Emissionsquelle
(Dropdown)]],Emissionsfaktoren!$C:$H,4,FALSE),"")</f>
        <v/>
      </c>
      <c r="M54" s="53" t="str">
        <f>IFERROR(VLOOKUP(Dateneingabe_Emissionsquellen[[#This Row],[2. Emissionsquelle
(Dropdown)]],Emissionsfaktoren!$C:$H,5,FALSE),"")</f>
        <v/>
      </c>
      <c r="N54"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54"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54"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5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5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5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55" spans="1:19">
      <c r="A55" s="318"/>
      <c r="B55" s="43"/>
      <c r="C55" s="63"/>
      <c r="D55" s="43" t="s">
        <v>654</v>
      </c>
      <c r="E55" s="43"/>
      <c r="F55" s="158"/>
      <c r="G55" s="12" t="str">
        <f>IFERROR(VLOOKUP(Dateneingabe_Emissionsquellen[[#This Row],[2. Emissionsquelle
(Dropdown)]],Emissionsfaktoren!$C:$H,2,FALSE),"")</f>
        <v/>
      </c>
      <c r="H55" s="43"/>
      <c r="I55" s="43"/>
      <c r="J55" s="43"/>
      <c r="K55" s="53" t="str">
        <f>IFERROR(VLOOKUP(Dateneingabe_Emissionsquellen[[#This Row],[2. Emissionsquelle
(Dropdown)]],Emissionsfaktoren!$C:$H,3,FALSE),"")</f>
        <v/>
      </c>
      <c r="L55" s="53" t="str">
        <f>IFERROR(VLOOKUP(Dateneingabe_Emissionsquellen[[#This Row],[2. Emissionsquelle
(Dropdown)]],Emissionsfaktoren!$C:$H,4,FALSE),"")</f>
        <v/>
      </c>
      <c r="M55" s="53" t="str">
        <f>IFERROR(VLOOKUP(Dateneingabe_Emissionsquellen[[#This Row],[2. Emissionsquelle
(Dropdown)]],Emissionsfaktoren!$C:$H,5,FALSE),"")</f>
        <v/>
      </c>
      <c r="N55"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55"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55"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5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5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5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56" spans="1:19">
      <c r="A56" s="318"/>
      <c r="B56" s="43"/>
      <c r="C56" s="63"/>
      <c r="D56" s="43" t="s">
        <v>654</v>
      </c>
      <c r="E56" s="43"/>
      <c r="F56" s="158"/>
      <c r="G56" s="12" t="str">
        <f>IFERROR(VLOOKUP(Dateneingabe_Emissionsquellen[[#This Row],[2. Emissionsquelle
(Dropdown)]],Emissionsfaktoren!$C:$H,2,FALSE),"")</f>
        <v/>
      </c>
      <c r="H56" s="43"/>
      <c r="I56" s="43"/>
      <c r="J56" s="43"/>
      <c r="K56" s="53" t="str">
        <f>IFERROR(VLOOKUP(Dateneingabe_Emissionsquellen[[#This Row],[2. Emissionsquelle
(Dropdown)]],Emissionsfaktoren!$C:$H,3,FALSE),"")</f>
        <v/>
      </c>
      <c r="L56" s="53" t="str">
        <f>IFERROR(VLOOKUP(Dateneingabe_Emissionsquellen[[#This Row],[2. Emissionsquelle
(Dropdown)]],Emissionsfaktoren!$C:$H,4,FALSE),"")</f>
        <v/>
      </c>
      <c r="M56" s="53" t="str">
        <f>IFERROR(VLOOKUP(Dateneingabe_Emissionsquellen[[#This Row],[2. Emissionsquelle
(Dropdown)]],Emissionsfaktoren!$C:$H,5,FALSE),"")</f>
        <v/>
      </c>
      <c r="N56"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56"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56"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5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5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5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57" spans="1:19">
      <c r="A57" s="318"/>
      <c r="B57" s="43"/>
      <c r="C57" s="63"/>
      <c r="D57" s="43" t="s">
        <v>654</v>
      </c>
      <c r="E57" s="43"/>
      <c r="F57" s="158"/>
      <c r="G57" s="12" t="str">
        <f>IFERROR(VLOOKUP(Dateneingabe_Emissionsquellen[[#This Row],[2. Emissionsquelle
(Dropdown)]],Emissionsfaktoren!$C:$H,2,FALSE),"")</f>
        <v/>
      </c>
      <c r="H57" s="43"/>
      <c r="I57" s="43"/>
      <c r="J57" s="43"/>
      <c r="K57" s="53" t="str">
        <f>IFERROR(VLOOKUP(Dateneingabe_Emissionsquellen[[#This Row],[2. Emissionsquelle
(Dropdown)]],Emissionsfaktoren!$C:$H,3,FALSE),"")</f>
        <v/>
      </c>
      <c r="L57" s="53" t="str">
        <f>IFERROR(VLOOKUP(Dateneingabe_Emissionsquellen[[#This Row],[2. Emissionsquelle
(Dropdown)]],Emissionsfaktoren!$C:$H,4,FALSE),"")</f>
        <v/>
      </c>
      <c r="M57" s="53" t="str">
        <f>IFERROR(VLOOKUP(Dateneingabe_Emissionsquellen[[#This Row],[2. Emissionsquelle
(Dropdown)]],Emissionsfaktoren!$C:$H,5,FALSE),"")</f>
        <v/>
      </c>
      <c r="N57"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57"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57"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5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5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5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58" spans="1:19">
      <c r="A58" s="317" t="s">
        <v>688</v>
      </c>
      <c r="B58" s="43" t="s">
        <v>210</v>
      </c>
      <c r="C58" s="63"/>
      <c r="D58" s="43" t="s">
        <v>93</v>
      </c>
      <c r="E58" s="43" t="s">
        <v>134</v>
      </c>
      <c r="F58" s="158">
        <v>500</v>
      </c>
      <c r="G58" s="12" t="str">
        <f>IFERROR(VLOOKUP(Dateneingabe_Emissionsquellen[[#This Row],[2. Emissionsquelle
(Dropdown)]],Emissionsfaktoren!$C:$H,2,FALSE),"")</f>
        <v>Pkm</v>
      </c>
      <c r="H58" s="43"/>
      <c r="I58" s="43"/>
      <c r="J58" s="43"/>
      <c r="K58" s="53">
        <f>IFERROR(VLOOKUP(Dateneingabe_Emissionsquellen[[#This Row],[2. Emissionsquelle
(Dropdown)]],Emissionsfaktoren!$C:$H,3,FALSE),"")</f>
        <v>0</v>
      </c>
      <c r="L58" s="53">
        <f>IFERROR(VLOOKUP(Dateneingabe_Emissionsquellen[[#This Row],[2. Emissionsquelle
(Dropdown)]],Emissionsfaktoren!$C:$H,4,FALSE),"")</f>
        <v>0</v>
      </c>
      <c r="M58" s="53">
        <f>IFERROR(VLOOKUP(Dateneingabe_Emissionsquellen[[#This Row],[2. Emissionsquelle
(Dropdown)]],Emissionsfaktoren!$C:$H,5,FALSE),"")</f>
        <v>6.457E-5</v>
      </c>
      <c r="N58" s="211">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0</v>
      </c>
      <c r="O58" s="211">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0</v>
      </c>
      <c r="P58" s="211">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3.2285000000000001E-2</v>
      </c>
      <c r="Q5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5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5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59" spans="1:19">
      <c r="A59" s="317"/>
      <c r="B59" s="43"/>
      <c r="C59" s="63"/>
      <c r="D59" s="43" t="s">
        <v>93</v>
      </c>
      <c r="E59" s="43"/>
      <c r="F59" s="158"/>
      <c r="G59" s="12" t="str">
        <f>IFERROR(VLOOKUP(Dateneingabe_Emissionsquellen[[#This Row],[2. Emissionsquelle
(Dropdown)]],Emissionsfaktoren!$C:$H,2,FALSE),"")</f>
        <v/>
      </c>
      <c r="H59" s="43"/>
      <c r="I59" s="43"/>
      <c r="J59" s="43"/>
      <c r="K59" s="53" t="str">
        <f>IFERROR(VLOOKUP(Dateneingabe_Emissionsquellen[[#This Row],[2. Emissionsquelle
(Dropdown)]],Emissionsfaktoren!$C:$H,3,FALSE),"")</f>
        <v/>
      </c>
      <c r="L59" s="53" t="str">
        <f>IFERROR(VLOOKUP(Dateneingabe_Emissionsquellen[[#This Row],[2. Emissionsquelle
(Dropdown)]],Emissionsfaktoren!$C:$H,4,FALSE),"")</f>
        <v/>
      </c>
      <c r="M59" s="53" t="str">
        <f>IFERROR(VLOOKUP(Dateneingabe_Emissionsquellen[[#This Row],[2. Emissionsquelle
(Dropdown)]],Emissionsfaktoren!$C:$H,5,FALSE),"")</f>
        <v/>
      </c>
      <c r="N59"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59"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59"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5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5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5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60" spans="1:19">
      <c r="A60" s="317"/>
      <c r="B60" s="43"/>
      <c r="C60" s="63"/>
      <c r="D60" s="43" t="s">
        <v>93</v>
      </c>
      <c r="E60" s="43"/>
      <c r="F60" s="158"/>
      <c r="G60" s="12" t="str">
        <f>IFERROR(VLOOKUP(Dateneingabe_Emissionsquellen[[#This Row],[2. Emissionsquelle
(Dropdown)]],Emissionsfaktoren!$C:$H,2,FALSE),"")</f>
        <v/>
      </c>
      <c r="H60" s="43"/>
      <c r="I60" s="43"/>
      <c r="J60" s="43"/>
      <c r="K60" s="53" t="str">
        <f>IFERROR(VLOOKUP(Dateneingabe_Emissionsquellen[[#This Row],[2. Emissionsquelle
(Dropdown)]],Emissionsfaktoren!$C:$H,3,FALSE),"")</f>
        <v/>
      </c>
      <c r="L60" s="53" t="str">
        <f>IFERROR(VLOOKUP(Dateneingabe_Emissionsquellen[[#This Row],[2. Emissionsquelle
(Dropdown)]],Emissionsfaktoren!$C:$H,4,FALSE),"")</f>
        <v/>
      </c>
      <c r="M60" s="53" t="str">
        <f>IFERROR(VLOOKUP(Dateneingabe_Emissionsquellen[[#This Row],[2. Emissionsquelle
(Dropdown)]],Emissionsfaktoren!$C:$H,5,FALSE),"")</f>
        <v/>
      </c>
      <c r="N60"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60"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60"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6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6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6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61" spans="1:19">
      <c r="A61" s="317"/>
      <c r="B61" s="43"/>
      <c r="C61" s="63"/>
      <c r="D61" s="43" t="s">
        <v>93</v>
      </c>
      <c r="E61" s="43"/>
      <c r="F61" s="158"/>
      <c r="G61" s="12" t="str">
        <f>IFERROR(VLOOKUP(Dateneingabe_Emissionsquellen[[#This Row],[2. Emissionsquelle
(Dropdown)]],Emissionsfaktoren!$C:$H,2,FALSE),"")</f>
        <v/>
      </c>
      <c r="H61" s="43"/>
      <c r="I61" s="43"/>
      <c r="J61" s="43"/>
      <c r="K61" s="53" t="str">
        <f>IFERROR(VLOOKUP(Dateneingabe_Emissionsquellen[[#This Row],[2. Emissionsquelle
(Dropdown)]],Emissionsfaktoren!$C:$H,3,FALSE),"")</f>
        <v/>
      </c>
      <c r="L61" s="53" t="str">
        <f>IFERROR(VLOOKUP(Dateneingabe_Emissionsquellen[[#This Row],[2. Emissionsquelle
(Dropdown)]],Emissionsfaktoren!$C:$H,4,FALSE),"")</f>
        <v/>
      </c>
      <c r="M61" s="53" t="str">
        <f>IFERROR(VLOOKUP(Dateneingabe_Emissionsquellen[[#This Row],[2. Emissionsquelle
(Dropdown)]],Emissionsfaktoren!$C:$H,5,FALSE),"")</f>
        <v/>
      </c>
      <c r="N61"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61"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61"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6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6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6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62" spans="1:19">
      <c r="A62" s="317"/>
      <c r="B62" s="43"/>
      <c r="C62" s="63"/>
      <c r="D62" s="43" t="s">
        <v>93</v>
      </c>
      <c r="E62" s="43"/>
      <c r="F62" s="158"/>
      <c r="G62" s="12" t="str">
        <f>IFERROR(VLOOKUP(Dateneingabe_Emissionsquellen[[#This Row],[2. Emissionsquelle
(Dropdown)]],Emissionsfaktoren!$C:$H,2,FALSE),"")</f>
        <v/>
      </c>
      <c r="H62" s="43"/>
      <c r="I62" s="43"/>
      <c r="J62" s="43"/>
      <c r="K62" s="53" t="str">
        <f>IFERROR(VLOOKUP(Dateneingabe_Emissionsquellen[[#This Row],[2. Emissionsquelle
(Dropdown)]],Emissionsfaktoren!$C:$H,3,FALSE),"")</f>
        <v/>
      </c>
      <c r="L62" s="53" t="str">
        <f>IFERROR(VLOOKUP(Dateneingabe_Emissionsquellen[[#This Row],[2. Emissionsquelle
(Dropdown)]],Emissionsfaktoren!$C:$H,4,FALSE),"")</f>
        <v/>
      </c>
      <c r="M62" s="53" t="str">
        <f>IFERROR(VLOOKUP(Dateneingabe_Emissionsquellen[[#This Row],[2. Emissionsquelle
(Dropdown)]],Emissionsfaktoren!$C:$H,5,FALSE),"")</f>
        <v/>
      </c>
      <c r="N62"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62"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62"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6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6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6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63" spans="1:19">
      <c r="A63" s="317"/>
      <c r="B63" s="43"/>
      <c r="C63" s="63"/>
      <c r="D63" s="43" t="s">
        <v>93</v>
      </c>
      <c r="E63" s="43"/>
      <c r="F63" s="158"/>
      <c r="G63" s="12" t="str">
        <f>IFERROR(VLOOKUP(Dateneingabe_Emissionsquellen[[#This Row],[2. Emissionsquelle
(Dropdown)]],Emissionsfaktoren!$C:$H,2,FALSE),"")</f>
        <v/>
      </c>
      <c r="H63" s="43"/>
      <c r="I63" s="43"/>
      <c r="J63" s="43"/>
      <c r="K63" s="53" t="str">
        <f>IFERROR(VLOOKUP(Dateneingabe_Emissionsquellen[[#This Row],[2. Emissionsquelle
(Dropdown)]],Emissionsfaktoren!$C:$H,3,FALSE),"")</f>
        <v/>
      </c>
      <c r="L63" s="53" t="str">
        <f>IFERROR(VLOOKUP(Dateneingabe_Emissionsquellen[[#This Row],[2. Emissionsquelle
(Dropdown)]],Emissionsfaktoren!$C:$H,4,FALSE),"")</f>
        <v/>
      </c>
      <c r="M63" s="53" t="str">
        <f>IFERROR(VLOOKUP(Dateneingabe_Emissionsquellen[[#This Row],[2. Emissionsquelle
(Dropdown)]],Emissionsfaktoren!$C:$H,5,FALSE),"")</f>
        <v/>
      </c>
      <c r="N63"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63"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63"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6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6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6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64" spans="1:19">
      <c r="A64" s="317"/>
      <c r="B64" s="43"/>
      <c r="C64" s="63"/>
      <c r="D64" s="43" t="s">
        <v>93</v>
      </c>
      <c r="E64" s="43"/>
      <c r="F64" s="158"/>
      <c r="G64" s="12" t="str">
        <f>IFERROR(VLOOKUP(Dateneingabe_Emissionsquellen[[#This Row],[2. Emissionsquelle
(Dropdown)]],Emissionsfaktoren!$C:$H,2,FALSE),"")</f>
        <v/>
      </c>
      <c r="H64" s="43"/>
      <c r="I64" s="43"/>
      <c r="J64" s="43"/>
      <c r="K64" s="53" t="str">
        <f>IFERROR(VLOOKUP(Dateneingabe_Emissionsquellen[[#This Row],[2. Emissionsquelle
(Dropdown)]],Emissionsfaktoren!$C:$H,3,FALSE),"")</f>
        <v/>
      </c>
      <c r="L64" s="53" t="str">
        <f>IFERROR(VLOOKUP(Dateneingabe_Emissionsquellen[[#This Row],[2. Emissionsquelle
(Dropdown)]],Emissionsfaktoren!$C:$H,4,FALSE),"")</f>
        <v/>
      </c>
      <c r="M64" s="53" t="str">
        <f>IFERROR(VLOOKUP(Dateneingabe_Emissionsquellen[[#This Row],[2. Emissionsquelle
(Dropdown)]],Emissionsfaktoren!$C:$H,5,FALSE),"")</f>
        <v/>
      </c>
      <c r="N64"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64"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64"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6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6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6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65" spans="1:19">
      <c r="A65" s="317"/>
      <c r="B65" s="43"/>
      <c r="C65" s="63"/>
      <c r="D65" s="43" t="s">
        <v>93</v>
      </c>
      <c r="E65" s="43"/>
      <c r="F65" s="158"/>
      <c r="G65" s="12" t="str">
        <f>IFERROR(VLOOKUP(Dateneingabe_Emissionsquellen[[#This Row],[2. Emissionsquelle
(Dropdown)]],Emissionsfaktoren!$C:$H,2,FALSE),"")</f>
        <v/>
      </c>
      <c r="H65" s="43"/>
      <c r="I65" s="43"/>
      <c r="J65" s="43"/>
      <c r="K65" s="53" t="str">
        <f>IFERROR(VLOOKUP(Dateneingabe_Emissionsquellen[[#This Row],[2. Emissionsquelle
(Dropdown)]],Emissionsfaktoren!$C:$H,3,FALSE),"")</f>
        <v/>
      </c>
      <c r="L65" s="53" t="str">
        <f>IFERROR(VLOOKUP(Dateneingabe_Emissionsquellen[[#This Row],[2. Emissionsquelle
(Dropdown)]],Emissionsfaktoren!$C:$H,4,FALSE),"")</f>
        <v/>
      </c>
      <c r="M65" s="53" t="str">
        <f>IFERROR(VLOOKUP(Dateneingabe_Emissionsquellen[[#This Row],[2. Emissionsquelle
(Dropdown)]],Emissionsfaktoren!$C:$H,5,FALSE),"")</f>
        <v/>
      </c>
      <c r="N65"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65"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65"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6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6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6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66" spans="1:19">
      <c r="A66" s="317"/>
      <c r="B66" s="43"/>
      <c r="C66" s="63"/>
      <c r="D66" s="43" t="s">
        <v>93</v>
      </c>
      <c r="E66" s="43"/>
      <c r="F66" s="44"/>
      <c r="G66" s="12" t="str">
        <f>IFERROR(VLOOKUP(Dateneingabe_Emissionsquellen[[#This Row],[2. Emissionsquelle
(Dropdown)]],Emissionsfaktoren!$C:$H,2,FALSE),"")</f>
        <v/>
      </c>
      <c r="H66" s="43"/>
      <c r="I66" s="43"/>
      <c r="J66" s="43"/>
      <c r="K66" s="53" t="str">
        <f>IFERROR(VLOOKUP(Dateneingabe_Emissionsquellen[[#This Row],[2. Emissionsquelle
(Dropdown)]],Emissionsfaktoren!$C:$H,3,FALSE),"")</f>
        <v/>
      </c>
      <c r="L66" s="53" t="str">
        <f>IFERROR(VLOOKUP(Dateneingabe_Emissionsquellen[[#This Row],[2. Emissionsquelle
(Dropdown)]],Emissionsfaktoren!$C:$H,4,FALSE),"")</f>
        <v/>
      </c>
      <c r="M66" s="53" t="str">
        <f>IFERROR(VLOOKUP(Dateneingabe_Emissionsquellen[[#This Row],[2. Emissionsquelle
(Dropdown)]],Emissionsfaktoren!$C:$H,5,FALSE),"")</f>
        <v/>
      </c>
      <c r="N66"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66"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66"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6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6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6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67" spans="1:19">
      <c r="A67" s="317"/>
      <c r="B67" s="43"/>
      <c r="C67" s="63"/>
      <c r="D67" s="43" t="s">
        <v>93</v>
      </c>
      <c r="E67" s="43"/>
      <c r="F67" s="44"/>
      <c r="G67" s="12" t="str">
        <f>IFERROR(VLOOKUP(Dateneingabe_Emissionsquellen[[#This Row],[2. Emissionsquelle
(Dropdown)]],Emissionsfaktoren!$C:$H,2,FALSE),"")</f>
        <v/>
      </c>
      <c r="H67" s="43"/>
      <c r="I67" s="43"/>
      <c r="J67" s="43"/>
      <c r="K67" s="53" t="str">
        <f>IFERROR(VLOOKUP(Dateneingabe_Emissionsquellen[[#This Row],[2. Emissionsquelle
(Dropdown)]],Emissionsfaktoren!$C:$H,3,FALSE),"")</f>
        <v/>
      </c>
      <c r="L67" s="53" t="str">
        <f>IFERROR(VLOOKUP(Dateneingabe_Emissionsquellen[[#This Row],[2. Emissionsquelle
(Dropdown)]],Emissionsfaktoren!$C:$H,4,FALSE),"")</f>
        <v/>
      </c>
      <c r="M67" s="53" t="str">
        <f>IFERROR(VLOOKUP(Dateneingabe_Emissionsquellen[[#This Row],[2. Emissionsquelle
(Dropdown)]],Emissionsfaktoren!$C:$H,5,FALSE),"")</f>
        <v/>
      </c>
      <c r="N67"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67"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67"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6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6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6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68" spans="1:19">
      <c r="A68" s="318" t="s">
        <v>95</v>
      </c>
      <c r="B68" s="43" t="s">
        <v>210</v>
      </c>
      <c r="C68" s="63"/>
      <c r="D68" s="43" t="s">
        <v>95</v>
      </c>
      <c r="E68" s="43" t="s">
        <v>671</v>
      </c>
      <c r="F68" s="158">
        <v>500</v>
      </c>
      <c r="G68" s="12" t="str">
        <f>IFERROR(VLOOKUP(Dateneingabe_Emissionsquellen[[#This Row],[2. Emissionsquelle
(Dropdown)]],Emissionsfaktoren!$C:$H,2,FALSE),"")</f>
        <v>Pkm</v>
      </c>
      <c r="H68" s="43"/>
      <c r="I68" s="43"/>
      <c r="J68" s="43"/>
      <c r="K68" s="53">
        <f>IFERROR(VLOOKUP(Dateneingabe_Emissionsquellen[[#This Row],[2. Emissionsquelle
(Dropdown)]],Emissionsfaktoren!$C:$H,3,FALSE),"")</f>
        <v>0</v>
      </c>
      <c r="L68" s="53">
        <f>IFERROR(VLOOKUP(Dateneingabe_Emissionsquellen[[#This Row],[2. Emissionsquelle
(Dropdown)]],Emissionsfaktoren!$C:$H,4,FALSE),"")</f>
        <v>0</v>
      </c>
      <c r="M68" s="53">
        <f>IFERROR(VLOOKUP(Dateneingabe_Emissionsquellen[[#This Row],[2. Emissionsquelle
(Dropdown)]],Emissionsfaktoren!$C:$H,5,FALSE),"")</f>
        <v>6.9499999999999995E-5</v>
      </c>
      <c r="N68" s="211">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0</v>
      </c>
      <c r="O68" s="211">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0</v>
      </c>
      <c r="P68" s="211">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3.4749999999999996E-2</v>
      </c>
      <c r="Q6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6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6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69" spans="1:19">
      <c r="A69" s="318"/>
      <c r="B69" s="43"/>
      <c r="C69" s="63"/>
      <c r="D69" s="43" t="s">
        <v>95</v>
      </c>
      <c r="E69" s="43"/>
      <c r="F69" s="158"/>
      <c r="G69" s="12" t="str">
        <f>IFERROR(VLOOKUP(Dateneingabe_Emissionsquellen[[#This Row],[2. Emissionsquelle
(Dropdown)]],Emissionsfaktoren!$C:$H,2,FALSE),"")</f>
        <v/>
      </c>
      <c r="H69" s="43"/>
      <c r="I69" s="43"/>
      <c r="J69" s="43"/>
      <c r="K69" s="53" t="str">
        <f>IFERROR(VLOOKUP(Dateneingabe_Emissionsquellen[[#This Row],[2. Emissionsquelle
(Dropdown)]],Emissionsfaktoren!$C:$H,3,FALSE),"")</f>
        <v/>
      </c>
      <c r="L69" s="53" t="str">
        <f>IFERROR(VLOOKUP(Dateneingabe_Emissionsquellen[[#This Row],[2. Emissionsquelle
(Dropdown)]],Emissionsfaktoren!$C:$H,4,FALSE),"")</f>
        <v/>
      </c>
      <c r="M69" s="53" t="str">
        <f>IFERROR(VLOOKUP(Dateneingabe_Emissionsquellen[[#This Row],[2. Emissionsquelle
(Dropdown)]],Emissionsfaktoren!$C:$H,5,FALSE),"")</f>
        <v/>
      </c>
      <c r="N69"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69"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69"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6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6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6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70" spans="1:19">
      <c r="A70" s="318"/>
      <c r="B70" s="43"/>
      <c r="C70" s="63"/>
      <c r="D70" s="43" t="s">
        <v>95</v>
      </c>
      <c r="E70" s="43"/>
      <c r="F70" s="158"/>
      <c r="G70" s="12" t="str">
        <f>IFERROR(VLOOKUP(Dateneingabe_Emissionsquellen[[#This Row],[2. Emissionsquelle
(Dropdown)]],Emissionsfaktoren!$C:$H,2,FALSE),"")</f>
        <v/>
      </c>
      <c r="H70" s="43"/>
      <c r="I70" s="43"/>
      <c r="J70" s="43"/>
      <c r="K70" s="53" t="str">
        <f>IFERROR(VLOOKUP(Dateneingabe_Emissionsquellen[[#This Row],[2. Emissionsquelle
(Dropdown)]],Emissionsfaktoren!$C:$H,3,FALSE),"")</f>
        <v/>
      </c>
      <c r="L70" s="53" t="str">
        <f>IFERROR(VLOOKUP(Dateneingabe_Emissionsquellen[[#This Row],[2. Emissionsquelle
(Dropdown)]],Emissionsfaktoren!$C:$H,4,FALSE),"")</f>
        <v/>
      </c>
      <c r="M70" s="53" t="str">
        <f>IFERROR(VLOOKUP(Dateneingabe_Emissionsquellen[[#This Row],[2. Emissionsquelle
(Dropdown)]],Emissionsfaktoren!$C:$H,5,FALSE),"")</f>
        <v/>
      </c>
      <c r="N70"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70"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70"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7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7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7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71" spans="1:19">
      <c r="A71" s="318"/>
      <c r="B71" s="43"/>
      <c r="C71" s="63"/>
      <c r="D71" s="43" t="s">
        <v>95</v>
      </c>
      <c r="E71" s="43"/>
      <c r="F71" s="158"/>
      <c r="G71" s="12" t="str">
        <f>IFERROR(VLOOKUP(Dateneingabe_Emissionsquellen[[#This Row],[2. Emissionsquelle
(Dropdown)]],Emissionsfaktoren!$C:$H,2,FALSE),"")</f>
        <v/>
      </c>
      <c r="H71" s="43"/>
      <c r="I71" s="43"/>
      <c r="J71" s="43"/>
      <c r="K71" s="53" t="str">
        <f>IFERROR(VLOOKUP(Dateneingabe_Emissionsquellen[[#This Row],[2. Emissionsquelle
(Dropdown)]],Emissionsfaktoren!$C:$H,3,FALSE),"")</f>
        <v/>
      </c>
      <c r="L71" s="53" t="str">
        <f>IFERROR(VLOOKUP(Dateneingabe_Emissionsquellen[[#This Row],[2. Emissionsquelle
(Dropdown)]],Emissionsfaktoren!$C:$H,4,FALSE),"")</f>
        <v/>
      </c>
      <c r="M71" s="53" t="str">
        <f>IFERROR(VLOOKUP(Dateneingabe_Emissionsquellen[[#This Row],[2. Emissionsquelle
(Dropdown)]],Emissionsfaktoren!$C:$H,5,FALSE),"")</f>
        <v/>
      </c>
      <c r="N71"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71"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71"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7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7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7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72" spans="1:19">
      <c r="A72" s="318"/>
      <c r="B72" s="43"/>
      <c r="C72" s="63"/>
      <c r="D72" s="43" t="s">
        <v>95</v>
      </c>
      <c r="E72" s="43"/>
      <c r="F72" s="44"/>
      <c r="G72" s="12" t="str">
        <f>IFERROR(VLOOKUP(Dateneingabe_Emissionsquellen[[#This Row],[2. Emissionsquelle
(Dropdown)]],Emissionsfaktoren!$C:$H,2,FALSE),"")</f>
        <v/>
      </c>
      <c r="H72" s="43"/>
      <c r="I72" s="43"/>
      <c r="J72" s="43"/>
      <c r="K72" s="53" t="str">
        <f>IFERROR(VLOOKUP(Dateneingabe_Emissionsquellen[[#This Row],[2. Emissionsquelle
(Dropdown)]],Emissionsfaktoren!$C:$H,3,FALSE),"")</f>
        <v/>
      </c>
      <c r="L72" s="53" t="str">
        <f>IFERROR(VLOOKUP(Dateneingabe_Emissionsquellen[[#This Row],[2. Emissionsquelle
(Dropdown)]],Emissionsfaktoren!$C:$H,4,FALSE),"")</f>
        <v/>
      </c>
      <c r="M72" s="53" t="str">
        <f>IFERROR(VLOOKUP(Dateneingabe_Emissionsquellen[[#This Row],[2. Emissionsquelle
(Dropdown)]],Emissionsfaktoren!$C:$H,5,FALSE),"")</f>
        <v/>
      </c>
      <c r="N72"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72"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72"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7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7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7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73" spans="1:19">
      <c r="A73" s="318"/>
      <c r="B73" s="43"/>
      <c r="C73" s="63"/>
      <c r="D73" s="43" t="s">
        <v>95</v>
      </c>
      <c r="E73" s="43"/>
      <c r="F73" s="44"/>
      <c r="G73" s="12" t="str">
        <f>IFERROR(VLOOKUP(Dateneingabe_Emissionsquellen[[#This Row],[2. Emissionsquelle
(Dropdown)]],Emissionsfaktoren!$C:$H,2,FALSE),"")</f>
        <v/>
      </c>
      <c r="H73" s="43"/>
      <c r="I73" s="43"/>
      <c r="J73" s="43"/>
      <c r="K73" s="53" t="str">
        <f>IFERROR(VLOOKUP(Dateneingabe_Emissionsquellen[[#This Row],[2. Emissionsquelle
(Dropdown)]],Emissionsfaktoren!$C:$H,3,FALSE),"")</f>
        <v/>
      </c>
      <c r="L73" s="53" t="str">
        <f>IFERROR(VLOOKUP(Dateneingabe_Emissionsquellen[[#This Row],[2. Emissionsquelle
(Dropdown)]],Emissionsfaktoren!$C:$H,4,FALSE),"")</f>
        <v/>
      </c>
      <c r="M73" s="53" t="str">
        <f>IFERROR(VLOOKUP(Dateneingabe_Emissionsquellen[[#This Row],[2. Emissionsquelle
(Dropdown)]],Emissionsfaktoren!$C:$H,5,FALSE),"")</f>
        <v/>
      </c>
      <c r="N73"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73"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73"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7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7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7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74" spans="1:19">
      <c r="A74" s="318"/>
      <c r="B74" s="43"/>
      <c r="C74" s="63"/>
      <c r="D74" s="43" t="s">
        <v>95</v>
      </c>
      <c r="E74" s="43"/>
      <c r="F74" s="44"/>
      <c r="G74" s="12" t="str">
        <f>IFERROR(VLOOKUP(Dateneingabe_Emissionsquellen[[#This Row],[2. Emissionsquelle
(Dropdown)]],Emissionsfaktoren!$C:$H,2,FALSE),"")</f>
        <v/>
      </c>
      <c r="H74" s="43"/>
      <c r="I74" s="43"/>
      <c r="J74" s="43"/>
      <c r="K74" s="53" t="str">
        <f>IFERROR(VLOOKUP(Dateneingabe_Emissionsquellen[[#This Row],[2. Emissionsquelle
(Dropdown)]],Emissionsfaktoren!$C:$H,3,FALSE),"")</f>
        <v/>
      </c>
      <c r="L74" s="53" t="str">
        <f>IFERROR(VLOOKUP(Dateneingabe_Emissionsquellen[[#This Row],[2. Emissionsquelle
(Dropdown)]],Emissionsfaktoren!$C:$H,4,FALSE),"")</f>
        <v/>
      </c>
      <c r="M74" s="53" t="str">
        <f>IFERROR(VLOOKUP(Dateneingabe_Emissionsquellen[[#This Row],[2. Emissionsquelle
(Dropdown)]],Emissionsfaktoren!$C:$H,5,FALSE),"")</f>
        <v/>
      </c>
      <c r="N74"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74"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74"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7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7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7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75" spans="1:19">
      <c r="A75" s="318"/>
      <c r="B75" s="43"/>
      <c r="C75" s="63"/>
      <c r="D75" s="43" t="s">
        <v>95</v>
      </c>
      <c r="E75" s="43"/>
      <c r="F75" s="44"/>
      <c r="G75" s="12" t="str">
        <f>IFERROR(VLOOKUP(Dateneingabe_Emissionsquellen[[#This Row],[2. Emissionsquelle
(Dropdown)]],Emissionsfaktoren!$C:$H,2,FALSE),"")</f>
        <v/>
      </c>
      <c r="H75" s="43"/>
      <c r="I75" s="43"/>
      <c r="J75" s="43"/>
      <c r="K75" s="53" t="str">
        <f>IFERROR(VLOOKUP(Dateneingabe_Emissionsquellen[[#This Row],[2. Emissionsquelle
(Dropdown)]],Emissionsfaktoren!$C:$H,3,FALSE),"")</f>
        <v/>
      </c>
      <c r="L75" s="53" t="str">
        <f>IFERROR(VLOOKUP(Dateneingabe_Emissionsquellen[[#This Row],[2. Emissionsquelle
(Dropdown)]],Emissionsfaktoren!$C:$H,4,FALSE),"")</f>
        <v/>
      </c>
      <c r="M75" s="53" t="str">
        <f>IFERROR(VLOOKUP(Dateneingabe_Emissionsquellen[[#This Row],[2. Emissionsquelle
(Dropdown)]],Emissionsfaktoren!$C:$H,5,FALSE),"")</f>
        <v/>
      </c>
      <c r="N75"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75"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75"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7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7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7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76" spans="1:19">
      <c r="A76" s="318"/>
      <c r="B76" s="43"/>
      <c r="C76" s="63"/>
      <c r="D76" s="43" t="s">
        <v>95</v>
      </c>
      <c r="E76" s="43"/>
      <c r="F76" s="44"/>
      <c r="G76" s="12" t="str">
        <f>IFERROR(VLOOKUP(Dateneingabe_Emissionsquellen[[#This Row],[2. Emissionsquelle
(Dropdown)]],Emissionsfaktoren!$C:$H,2,FALSE),"")</f>
        <v/>
      </c>
      <c r="H76" s="43"/>
      <c r="I76" s="43"/>
      <c r="J76" s="43"/>
      <c r="K76" s="53" t="str">
        <f>IFERROR(VLOOKUP(Dateneingabe_Emissionsquellen[[#This Row],[2. Emissionsquelle
(Dropdown)]],Emissionsfaktoren!$C:$H,3,FALSE),"")</f>
        <v/>
      </c>
      <c r="L76" s="53" t="str">
        <f>IFERROR(VLOOKUP(Dateneingabe_Emissionsquellen[[#This Row],[2. Emissionsquelle
(Dropdown)]],Emissionsfaktoren!$C:$H,4,FALSE),"")</f>
        <v/>
      </c>
      <c r="M76" s="53" t="str">
        <f>IFERROR(VLOOKUP(Dateneingabe_Emissionsquellen[[#This Row],[2. Emissionsquelle
(Dropdown)]],Emissionsfaktoren!$C:$H,5,FALSE),"")</f>
        <v/>
      </c>
      <c r="N76"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76"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76"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7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7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7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77" spans="1:19">
      <c r="A77" s="318"/>
      <c r="B77" s="43"/>
      <c r="C77" s="63"/>
      <c r="D77" s="43" t="s">
        <v>95</v>
      </c>
      <c r="E77" s="43"/>
      <c r="F77" s="44"/>
      <c r="G77" s="12" t="str">
        <f>IFERROR(VLOOKUP(Dateneingabe_Emissionsquellen[[#This Row],[2. Emissionsquelle
(Dropdown)]],Emissionsfaktoren!$C:$H,2,FALSE),"")</f>
        <v/>
      </c>
      <c r="H77" s="43"/>
      <c r="I77" s="43"/>
      <c r="J77" s="43"/>
      <c r="K77" s="53" t="str">
        <f>IFERROR(VLOOKUP(Dateneingabe_Emissionsquellen[[#This Row],[2. Emissionsquelle
(Dropdown)]],Emissionsfaktoren!$C:$H,3,FALSE),"")</f>
        <v/>
      </c>
      <c r="L77" s="53" t="str">
        <f>IFERROR(VLOOKUP(Dateneingabe_Emissionsquellen[[#This Row],[2. Emissionsquelle
(Dropdown)]],Emissionsfaktoren!$C:$H,4,FALSE),"")</f>
        <v/>
      </c>
      <c r="M77" s="53" t="str">
        <f>IFERROR(VLOOKUP(Dateneingabe_Emissionsquellen[[#This Row],[2. Emissionsquelle
(Dropdown)]],Emissionsfaktoren!$C:$H,5,FALSE),"")</f>
        <v/>
      </c>
      <c r="N77"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77"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77"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7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7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7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78" spans="1:19">
      <c r="A78" s="317" t="s">
        <v>610</v>
      </c>
      <c r="B78" s="43" t="s">
        <v>210</v>
      </c>
      <c r="C78" s="63"/>
      <c r="D78" s="43" t="s">
        <v>99</v>
      </c>
      <c r="E78" s="43" t="s">
        <v>669</v>
      </c>
      <c r="F78" s="158">
        <v>500</v>
      </c>
      <c r="G78" s="12" t="str">
        <f>IFERROR(VLOOKUP(Dateneingabe_Emissionsquellen[[#This Row],[2. Emissionsquelle
(Dropdown)]],Emissionsfaktoren!$C:$H,2,FALSE),"")</f>
        <v>Pkm</v>
      </c>
      <c r="H78" s="43"/>
      <c r="I78" s="43"/>
      <c r="J78" s="43"/>
      <c r="K78" s="53">
        <f>IFERROR(VLOOKUP(Dateneingabe_Emissionsquellen[[#This Row],[2. Emissionsquelle
(Dropdown)]],Emissionsfaktoren!$C:$H,3,FALSE),"")</f>
        <v>0</v>
      </c>
      <c r="L78" s="53">
        <f>IFERROR(VLOOKUP(Dateneingabe_Emissionsquellen[[#This Row],[2. Emissionsquelle
(Dropdown)]],Emissionsfaktoren!$C:$H,4,FALSE),"")</f>
        <v>0</v>
      </c>
      <c r="M78" s="53">
        <f>IFERROR(VLOOKUP(Dateneingabe_Emissionsquellen[[#This Row],[2. Emissionsquelle
(Dropdown)]],Emissionsfaktoren!$C:$H,5,FALSE),"")</f>
        <v>9.2999999999999997E-5</v>
      </c>
      <c r="N78" s="211">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0</v>
      </c>
      <c r="O78" s="211">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0</v>
      </c>
      <c r="P78" s="211">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4.65E-2</v>
      </c>
      <c r="Q7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7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7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79" spans="1:19">
      <c r="A79" s="317"/>
      <c r="B79" s="43"/>
      <c r="C79" s="63"/>
      <c r="D79" s="43" t="s">
        <v>99</v>
      </c>
      <c r="E79" s="43"/>
      <c r="F79" s="158"/>
      <c r="G79" s="12" t="str">
        <f>IFERROR(VLOOKUP(Dateneingabe_Emissionsquellen[[#This Row],[2. Emissionsquelle
(Dropdown)]],Emissionsfaktoren!$C:$H,2,FALSE),"")</f>
        <v/>
      </c>
      <c r="H79" s="43"/>
      <c r="I79" s="43"/>
      <c r="J79" s="43"/>
      <c r="K79" s="53" t="str">
        <f>IFERROR(VLOOKUP(Dateneingabe_Emissionsquellen[[#This Row],[2. Emissionsquelle
(Dropdown)]],Emissionsfaktoren!$C:$H,3,FALSE),"")</f>
        <v/>
      </c>
      <c r="L79" s="53" t="str">
        <f>IFERROR(VLOOKUP(Dateneingabe_Emissionsquellen[[#This Row],[2. Emissionsquelle
(Dropdown)]],Emissionsfaktoren!$C:$H,4,FALSE),"")</f>
        <v/>
      </c>
      <c r="M79" s="53" t="str">
        <f>IFERROR(VLOOKUP(Dateneingabe_Emissionsquellen[[#This Row],[2. Emissionsquelle
(Dropdown)]],Emissionsfaktoren!$C:$H,5,FALSE),"")</f>
        <v/>
      </c>
      <c r="N79"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79"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79"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7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7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7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80" spans="1:19">
      <c r="A80" s="317"/>
      <c r="B80" s="43"/>
      <c r="C80" s="63"/>
      <c r="D80" s="43" t="s">
        <v>99</v>
      </c>
      <c r="E80" s="43"/>
      <c r="F80" s="158"/>
      <c r="G80" s="12" t="str">
        <f>IFERROR(VLOOKUP(Dateneingabe_Emissionsquellen[[#This Row],[2. Emissionsquelle
(Dropdown)]],Emissionsfaktoren!$C:$H,2,FALSE),"")</f>
        <v/>
      </c>
      <c r="H80" s="43"/>
      <c r="I80" s="43"/>
      <c r="J80" s="43"/>
      <c r="K80" s="53" t="str">
        <f>IFERROR(VLOOKUP(Dateneingabe_Emissionsquellen[[#This Row],[2. Emissionsquelle
(Dropdown)]],Emissionsfaktoren!$C:$H,3,FALSE),"")</f>
        <v/>
      </c>
      <c r="L80" s="53" t="str">
        <f>IFERROR(VLOOKUP(Dateneingabe_Emissionsquellen[[#This Row],[2. Emissionsquelle
(Dropdown)]],Emissionsfaktoren!$C:$H,4,FALSE),"")</f>
        <v/>
      </c>
      <c r="M80" s="53" t="str">
        <f>IFERROR(VLOOKUP(Dateneingabe_Emissionsquellen[[#This Row],[2. Emissionsquelle
(Dropdown)]],Emissionsfaktoren!$C:$H,5,FALSE),"")</f>
        <v/>
      </c>
      <c r="N80"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80"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80"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8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8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8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81" spans="1:19">
      <c r="A81" s="317"/>
      <c r="B81" s="43"/>
      <c r="C81" s="63"/>
      <c r="D81" s="43" t="s">
        <v>99</v>
      </c>
      <c r="E81" s="43"/>
      <c r="F81" s="44"/>
      <c r="G81" s="12" t="str">
        <f>IFERROR(VLOOKUP(Dateneingabe_Emissionsquellen[[#This Row],[2. Emissionsquelle
(Dropdown)]],Emissionsfaktoren!$C:$H,2,FALSE),"")</f>
        <v/>
      </c>
      <c r="H81" s="43"/>
      <c r="I81" s="43"/>
      <c r="J81" s="43"/>
      <c r="K81" s="53" t="str">
        <f>IFERROR(VLOOKUP(Dateneingabe_Emissionsquellen[[#This Row],[2. Emissionsquelle
(Dropdown)]],Emissionsfaktoren!$C:$H,3,FALSE),"")</f>
        <v/>
      </c>
      <c r="L81" s="53" t="str">
        <f>IFERROR(VLOOKUP(Dateneingabe_Emissionsquellen[[#This Row],[2. Emissionsquelle
(Dropdown)]],Emissionsfaktoren!$C:$H,4,FALSE),"")</f>
        <v/>
      </c>
      <c r="M81" s="53" t="str">
        <f>IFERROR(VLOOKUP(Dateneingabe_Emissionsquellen[[#This Row],[2. Emissionsquelle
(Dropdown)]],Emissionsfaktoren!$C:$H,5,FALSE),"")</f>
        <v/>
      </c>
      <c r="N81"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81"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81"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8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8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8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82" spans="1:19">
      <c r="A82" s="317"/>
      <c r="B82" s="43"/>
      <c r="C82" s="63"/>
      <c r="D82" s="43" t="s">
        <v>99</v>
      </c>
      <c r="E82" s="43"/>
      <c r="F82" s="44"/>
      <c r="G82" s="12" t="str">
        <f>IFERROR(VLOOKUP(Dateneingabe_Emissionsquellen[[#This Row],[2. Emissionsquelle
(Dropdown)]],Emissionsfaktoren!$C:$H,2,FALSE),"")</f>
        <v/>
      </c>
      <c r="H82" s="43"/>
      <c r="I82" s="43"/>
      <c r="J82" s="43"/>
      <c r="K82" s="53" t="str">
        <f>IFERROR(VLOOKUP(Dateneingabe_Emissionsquellen[[#This Row],[2. Emissionsquelle
(Dropdown)]],Emissionsfaktoren!$C:$H,3,FALSE),"")</f>
        <v/>
      </c>
      <c r="L82" s="53" t="str">
        <f>IFERROR(VLOOKUP(Dateneingabe_Emissionsquellen[[#This Row],[2. Emissionsquelle
(Dropdown)]],Emissionsfaktoren!$C:$H,4,FALSE),"")</f>
        <v/>
      </c>
      <c r="M82" s="53" t="str">
        <f>IFERROR(VLOOKUP(Dateneingabe_Emissionsquellen[[#This Row],[2. Emissionsquelle
(Dropdown)]],Emissionsfaktoren!$C:$H,5,FALSE),"")</f>
        <v/>
      </c>
      <c r="N82"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82"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82"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8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8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8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83" spans="1:19">
      <c r="A83" s="317"/>
      <c r="B83" s="43"/>
      <c r="C83" s="63"/>
      <c r="D83" s="43" t="s">
        <v>99</v>
      </c>
      <c r="E83" s="43"/>
      <c r="F83" s="44"/>
      <c r="G83" s="12" t="str">
        <f>IFERROR(VLOOKUP(Dateneingabe_Emissionsquellen[[#This Row],[2. Emissionsquelle
(Dropdown)]],Emissionsfaktoren!$C:$H,2,FALSE),"")</f>
        <v/>
      </c>
      <c r="H83" s="43"/>
      <c r="I83" s="43"/>
      <c r="J83" s="43"/>
      <c r="K83" s="53" t="str">
        <f>IFERROR(VLOOKUP(Dateneingabe_Emissionsquellen[[#This Row],[2. Emissionsquelle
(Dropdown)]],Emissionsfaktoren!$C:$H,3,FALSE),"")</f>
        <v/>
      </c>
      <c r="L83" s="53" t="str">
        <f>IFERROR(VLOOKUP(Dateneingabe_Emissionsquellen[[#This Row],[2. Emissionsquelle
(Dropdown)]],Emissionsfaktoren!$C:$H,4,FALSE),"")</f>
        <v/>
      </c>
      <c r="M83" s="53" t="str">
        <f>IFERROR(VLOOKUP(Dateneingabe_Emissionsquellen[[#This Row],[2. Emissionsquelle
(Dropdown)]],Emissionsfaktoren!$C:$H,5,FALSE),"")</f>
        <v/>
      </c>
      <c r="N83"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83"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83"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8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8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8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84" spans="1:19">
      <c r="A84" s="317"/>
      <c r="B84" s="43"/>
      <c r="C84" s="63"/>
      <c r="D84" s="43" t="s">
        <v>99</v>
      </c>
      <c r="E84" s="43"/>
      <c r="F84" s="44"/>
      <c r="G84" s="12" t="str">
        <f>IFERROR(VLOOKUP(Dateneingabe_Emissionsquellen[[#This Row],[2. Emissionsquelle
(Dropdown)]],Emissionsfaktoren!$C:$H,2,FALSE),"")</f>
        <v/>
      </c>
      <c r="H84" s="43"/>
      <c r="I84" s="43"/>
      <c r="J84" s="43"/>
      <c r="K84" s="53" t="str">
        <f>IFERROR(VLOOKUP(Dateneingabe_Emissionsquellen[[#This Row],[2. Emissionsquelle
(Dropdown)]],Emissionsfaktoren!$C:$H,3,FALSE),"")</f>
        <v/>
      </c>
      <c r="L84" s="53" t="str">
        <f>IFERROR(VLOOKUP(Dateneingabe_Emissionsquellen[[#This Row],[2. Emissionsquelle
(Dropdown)]],Emissionsfaktoren!$C:$H,4,FALSE),"")</f>
        <v/>
      </c>
      <c r="M84" s="53" t="str">
        <f>IFERROR(VLOOKUP(Dateneingabe_Emissionsquellen[[#This Row],[2. Emissionsquelle
(Dropdown)]],Emissionsfaktoren!$C:$H,5,FALSE),"")</f>
        <v/>
      </c>
      <c r="N84"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84"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84"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8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8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8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85" spans="1:19">
      <c r="A85" s="317"/>
      <c r="B85" s="43"/>
      <c r="C85" s="63"/>
      <c r="D85" s="43" t="s">
        <v>99</v>
      </c>
      <c r="E85" s="43"/>
      <c r="F85" s="44"/>
      <c r="G85" s="12" t="str">
        <f>IFERROR(VLOOKUP(Dateneingabe_Emissionsquellen[[#This Row],[2. Emissionsquelle
(Dropdown)]],Emissionsfaktoren!$C:$H,2,FALSE),"")</f>
        <v/>
      </c>
      <c r="H85" s="43"/>
      <c r="I85" s="43"/>
      <c r="J85" s="43"/>
      <c r="K85" s="53" t="str">
        <f>IFERROR(VLOOKUP(Dateneingabe_Emissionsquellen[[#This Row],[2. Emissionsquelle
(Dropdown)]],Emissionsfaktoren!$C:$H,3,FALSE),"")</f>
        <v/>
      </c>
      <c r="L85" s="53" t="str">
        <f>IFERROR(VLOOKUP(Dateneingabe_Emissionsquellen[[#This Row],[2. Emissionsquelle
(Dropdown)]],Emissionsfaktoren!$C:$H,4,FALSE),"")</f>
        <v/>
      </c>
      <c r="M85" s="53" t="str">
        <f>IFERROR(VLOOKUP(Dateneingabe_Emissionsquellen[[#This Row],[2. Emissionsquelle
(Dropdown)]],Emissionsfaktoren!$C:$H,5,FALSE),"")</f>
        <v/>
      </c>
      <c r="N85"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85"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85"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8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8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8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86" spans="1:19">
      <c r="A86" s="317"/>
      <c r="B86" s="43"/>
      <c r="C86" s="63"/>
      <c r="D86" s="43" t="s">
        <v>99</v>
      </c>
      <c r="E86" s="43"/>
      <c r="F86" s="44"/>
      <c r="G86" s="12" t="str">
        <f>IFERROR(VLOOKUP(Dateneingabe_Emissionsquellen[[#This Row],[2. Emissionsquelle
(Dropdown)]],Emissionsfaktoren!$C:$H,2,FALSE),"")</f>
        <v/>
      </c>
      <c r="H86" s="43"/>
      <c r="I86" s="43"/>
      <c r="J86" s="43"/>
      <c r="K86" s="53" t="str">
        <f>IFERROR(VLOOKUP(Dateneingabe_Emissionsquellen[[#This Row],[2. Emissionsquelle
(Dropdown)]],Emissionsfaktoren!$C:$H,3,FALSE),"")</f>
        <v/>
      </c>
      <c r="L86" s="53" t="str">
        <f>IFERROR(VLOOKUP(Dateneingabe_Emissionsquellen[[#This Row],[2. Emissionsquelle
(Dropdown)]],Emissionsfaktoren!$C:$H,4,FALSE),"")</f>
        <v/>
      </c>
      <c r="M86" s="53" t="str">
        <f>IFERROR(VLOOKUP(Dateneingabe_Emissionsquellen[[#This Row],[2. Emissionsquelle
(Dropdown)]],Emissionsfaktoren!$C:$H,5,FALSE),"")</f>
        <v/>
      </c>
      <c r="N86"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86"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86"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8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8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8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87" spans="1:19">
      <c r="A87" s="317"/>
      <c r="B87" s="43"/>
      <c r="C87" s="63"/>
      <c r="D87" s="43" t="s">
        <v>99</v>
      </c>
      <c r="E87" s="43"/>
      <c r="F87" s="44"/>
      <c r="G87" s="12" t="str">
        <f>IFERROR(VLOOKUP(Dateneingabe_Emissionsquellen[[#This Row],[2. Emissionsquelle
(Dropdown)]],Emissionsfaktoren!$C:$H,2,FALSE),"")</f>
        <v/>
      </c>
      <c r="H87" s="43"/>
      <c r="I87" s="43"/>
      <c r="J87" s="43"/>
      <c r="K87" s="53" t="str">
        <f>IFERROR(VLOOKUP(Dateneingabe_Emissionsquellen[[#This Row],[2. Emissionsquelle
(Dropdown)]],Emissionsfaktoren!$C:$H,3,FALSE),"")</f>
        <v/>
      </c>
      <c r="L87" s="53" t="str">
        <f>IFERROR(VLOOKUP(Dateneingabe_Emissionsquellen[[#This Row],[2. Emissionsquelle
(Dropdown)]],Emissionsfaktoren!$C:$H,4,FALSE),"")</f>
        <v/>
      </c>
      <c r="M87" s="53" t="str">
        <f>IFERROR(VLOOKUP(Dateneingabe_Emissionsquellen[[#This Row],[2. Emissionsquelle
(Dropdown)]],Emissionsfaktoren!$C:$H,5,FALSE),"")</f>
        <v/>
      </c>
      <c r="N87"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87"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87"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8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8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8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88" spans="1:19">
      <c r="A88" s="318" t="s">
        <v>609</v>
      </c>
      <c r="B88" s="43" t="s">
        <v>210</v>
      </c>
      <c r="C88" s="63"/>
      <c r="D88" s="43" t="s">
        <v>101</v>
      </c>
      <c r="E88" s="43" t="s">
        <v>671</v>
      </c>
      <c r="F88" s="158">
        <v>500</v>
      </c>
      <c r="G88" s="12" t="str">
        <f>IFERROR(VLOOKUP(Dateneingabe_Emissionsquellen[[#This Row],[2. Emissionsquelle
(Dropdown)]],Emissionsfaktoren!$C:$H,2,FALSE),"")</f>
        <v>Pkm</v>
      </c>
      <c r="H88" s="43"/>
      <c r="I88" s="43"/>
      <c r="J88" s="43"/>
      <c r="K88" s="53">
        <f>IFERROR(VLOOKUP(Dateneingabe_Emissionsquellen[[#This Row],[2. Emissionsquelle
(Dropdown)]],Emissionsfaktoren!$C:$H,3,FALSE),"")</f>
        <v>0</v>
      </c>
      <c r="L88" s="53">
        <f>IFERROR(VLOOKUP(Dateneingabe_Emissionsquellen[[#This Row],[2. Emissionsquelle
(Dropdown)]],Emissionsfaktoren!$C:$H,4,FALSE),"")</f>
        <v>0</v>
      </c>
      <c r="M88" s="53">
        <f>IFERROR(VLOOKUP(Dateneingabe_Emissionsquellen[[#This Row],[2. Emissionsquelle
(Dropdown)]],Emissionsfaktoren!$C:$H,5,FALSE),"")</f>
        <v>6.9499999999999995E-5</v>
      </c>
      <c r="N88" s="211">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0</v>
      </c>
      <c r="O88" s="211">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0</v>
      </c>
      <c r="P88" s="211">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3.4749999999999996E-2</v>
      </c>
      <c r="Q8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8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8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89" spans="1:19">
      <c r="A89" s="318"/>
      <c r="B89" s="43"/>
      <c r="C89" s="63"/>
      <c r="D89" s="43" t="s">
        <v>101</v>
      </c>
      <c r="E89" s="43"/>
      <c r="F89" s="158"/>
      <c r="G89" s="12" t="str">
        <f>IFERROR(VLOOKUP(Dateneingabe_Emissionsquellen[[#This Row],[2. Emissionsquelle
(Dropdown)]],Emissionsfaktoren!$C:$H,2,FALSE),"")</f>
        <v/>
      </c>
      <c r="H89" s="43"/>
      <c r="I89" s="43"/>
      <c r="J89" s="43"/>
      <c r="K89" s="53" t="str">
        <f>IFERROR(VLOOKUP(Dateneingabe_Emissionsquellen[[#This Row],[2. Emissionsquelle
(Dropdown)]],Emissionsfaktoren!$C:$H,3,FALSE),"")</f>
        <v/>
      </c>
      <c r="L89" s="53" t="str">
        <f>IFERROR(VLOOKUP(Dateneingabe_Emissionsquellen[[#This Row],[2. Emissionsquelle
(Dropdown)]],Emissionsfaktoren!$C:$H,4,FALSE),"")</f>
        <v/>
      </c>
      <c r="M89" s="53" t="str">
        <f>IFERROR(VLOOKUP(Dateneingabe_Emissionsquellen[[#This Row],[2. Emissionsquelle
(Dropdown)]],Emissionsfaktoren!$C:$H,5,FALSE),"")</f>
        <v/>
      </c>
      <c r="N89"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89"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89"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8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8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8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90" spans="1:19">
      <c r="A90" s="318"/>
      <c r="B90" s="43"/>
      <c r="C90" s="63"/>
      <c r="D90" s="43" t="s">
        <v>101</v>
      </c>
      <c r="E90" s="43"/>
      <c r="F90" s="158"/>
      <c r="G90" s="12" t="str">
        <f>IFERROR(VLOOKUP(Dateneingabe_Emissionsquellen[[#This Row],[2. Emissionsquelle
(Dropdown)]],Emissionsfaktoren!$C:$H,2,FALSE),"")</f>
        <v/>
      </c>
      <c r="H90" s="43"/>
      <c r="I90" s="43"/>
      <c r="J90" s="43"/>
      <c r="K90" s="53" t="str">
        <f>IFERROR(VLOOKUP(Dateneingabe_Emissionsquellen[[#This Row],[2. Emissionsquelle
(Dropdown)]],Emissionsfaktoren!$C:$H,3,FALSE),"")</f>
        <v/>
      </c>
      <c r="L90" s="53" t="str">
        <f>IFERROR(VLOOKUP(Dateneingabe_Emissionsquellen[[#This Row],[2. Emissionsquelle
(Dropdown)]],Emissionsfaktoren!$C:$H,4,FALSE),"")</f>
        <v/>
      </c>
      <c r="M90" s="53" t="str">
        <f>IFERROR(VLOOKUP(Dateneingabe_Emissionsquellen[[#This Row],[2. Emissionsquelle
(Dropdown)]],Emissionsfaktoren!$C:$H,5,FALSE),"")</f>
        <v/>
      </c>
      <c r="N90"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90"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90"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9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9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9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91" spans="1:19">
      <c r="A91" s="318"/>
      <c r="B91" s="43"/>
      <c r="C91" s="63"/>
      <c r="D91" s="43" t="s">
        <v>101</v>
      </c>
      <c r="E91" s="43"/>
      <c r="F91" s="158"/>
      <c r="G91" s="12" t="str">
        <f>IFERROR(VLOOKUP(Dateneingabe_Emissionsquellen[[#This Row],[2. Emissionsquelle
(Dropdown)]],Emissionsfaktoren!$C:$H,2,FALSE),"")</f>
        <v/>
      </c>
      <c r="H91" s="43"/>
      <c r="I91" s="43"/>
      <c r="J91" s="43"/>
      <c r="K91" s="53" t="str">
        <f>IFERROR(VLOOKUP(Dateneingabe_Emissionsquellen[[#This Row],[2. Emissionsquelle
(Dropdown)]],Emissionsfaktoren!$C:$H,3,FALSE),"")</f>
        <v/>
      </c>
      <c r="L91" s="53" t="str">
        <f>IFERROR(VLOOKUP(Dateneingabe_Emissionsquellen[[#This Row],[2. Emissionsquelle
(Dropdown)]],Emissionsfaktoren!$C:$H,4,FALSE),"")</f>
        <v/>
      </c>
      <c r="M91" s="53" t="str">
        <f>IFERROR(VLOOKUP(Dateneingabe_Emissionsquellen[[#This Row],[2. Emissionsquelle
(Dropdown)]],Emissionsfaktoren!$C:$H,5,FALSE),"")</f>
        <v/>
      </c>
      <c r="N91"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91"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91"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9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9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9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92" spans="1:19">
      <c r="A92" s="318"/>
      <c r="B92" s="43"/>
      <c r="C92" s="63"/>
      <c r="D92" s="43" t="s">
        <v>101</v>
      </c>
      <c r="E92" s="43"/>
      <c r="F92" s="44"/>
      <c r="G92" s="12" t="str">
        <f>IFERROR(VLOOKUP(Dateneingabe_Emissionsquellen[[#This Row],[2. Emissionsquelle
(Dropdown)]],Emissionsfaktoren!$C:$H,2,FALSE),"")</f>
        <v/>
      </c>
      <c r="H92" s="43"/>
      <c r="I92" s="43"/>
      <c r="J92" s="43"/>
      <c r="K92" s="53" t="str">
        <f>IFERROR(VLOOKUP(Dateneingabe_Emissionsquellen[[#This Row],[2. Emissionsquelle
(Dropdown)]],Emissionsfaktoren!$C:$H,3,FALSE),"")</f>
        <v/>
      </c>
      <c r="L92" s="53" t="str">
        <f>IFERROR(VLOOKUP(Dateneingabe_Emissionsquellen[[#This Row],[2. Emissionsquelle
(Dropdown)]],Emissionsfaktoren!$C:$H,4,FALSE),"")</f>
        <v/>
      </c>
      <c r="M92" s="53" t="str">
        <f>IFERROR(VLOOKUP(Dateneingabe_Emissionsquellen[[#This Row],[2. Emissionsquelle
(Dropdown)]],Emissionsfaktoren!$C:$H,5,FALSE),"")</f>
        <v/>
      </c>
      <c r="N92"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92"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92"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9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9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9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93" spans="1:19">
      <c r="A93" s="318"/>
      <c r="B93" s="43"/>
      <c r="C93" s="63"/>
      <c r="D93" s="43" t="s">
        <v>101</v>
      </c>
      <c r="E93" s="43"/>
      <c r="F93" s="44"/>
      <c r="G93" s="12" t="str">
        <f>IFERROR(VLOOKUP(Dateneingabe_Emissionsquellen[[#This Row],[2. Emissionsquelle
(Dropdown)]],Emissionsfaktoren!$C:$H,2,FALSE),"")</f>
        <v/>
      </c>
      <c r="H93" s="43"/>
      <c r="I93" s="43"/>
      <c r="J93" s="43"/>
      <c r="K93" s="53" t="str">
        <f>IFERROR(VLOOKUP(Dateneingabe_Emissionsquellen[[#This Row],[2. Emissionsquelle
(Dropdown)]],Emissionsfaktoren!$C:$H,3,FALSE),"")</f>
        <v/>
      </c>
      <c r="L93" s="53" t="str">
        <f>IFERROR(VLOOKUP(Dateneingabe_Emissionsquellen[[#This Row],[2. Emissionsquelle
(Dropdown)]],Emissionsfaktoren!$C:$H,4,FALSE),"")</f>
        <v/>
      </c>
      <c r="M93" s="53" t="str">
        <f>IFERROR(VLOOKUP(Dateneingabe_Emissionsquellen[[#This Row],[2. Emissionsquelle
(Dropdown)]],Emissionsfaktoren!$C:$H,5,FALSE),"")</f>
        <v/>
      </c>
      <c r="N93"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93"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93"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9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9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9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94" spans="1:19">
      <c r="A94" s="318"/>
      <c r="B94" s="43"/>
      <c r="C94" s="63"/>
      <c r="D94" s="43" t="s">
        <v>101</v>
      </c>
      <c r="E94" s="43"/>
      <c r="F94" s="44"/>
      <c r="G94" s="12" t="str">
        <f>IFERROR(VLOOKUP(Dateneingabe_Emissionsquellen[[#This Row],[2. Emissionsquelle
(Dropdown)]],Emissionsfaktoren!$C:$H,2,FALSE),"")</f>
        <v/>
      </c>
      <c r="H94" s="43"/>
      <c r="I94" s="43"/>
      <c r="J94" s="43"/>
      <c r="K94" s="53" t="str">
        <f>IFERROR(VLOOKUP(Dateneingabe_Emissionsquellen[[#This Row],[2. Emissionsquelle
(Dropdown)]],Emissionsfaktoren!$C:$H,3,FALSE),"")</f>
        <v/>
      </c>
      <c r="L94" s="53" t="str">
        <f>IFERROR(VLOOKUP(Dateneingabe_Emissionsquellen[[#This Row],[2. Emissionsquelle
(Dropdown)]],Emissionsfaktoren!$C:$H,4,FALSE),"")</f>
        <v/>
      </c>
      <c r="M94" s="53" t="str">
        <f>IFERROR(VLOOKUP(Dateneingabe_Emissionsquellen[[#This Row],[2. Emissionsquelle
(Dropdown)]],Emissionsfaktoren!$C:$H,5,FALSE),"")</f>
        <v/>
      </c>
      <c r="N94"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94"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94"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9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9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9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95" spans="1:19">
      <c r="A95" s="318"/>
      <c r="B95" s="43"/>
      <c r="C95" s="63"/>
      <c r="D95" s="43" t="s">
        <v>101</v>
      </c>
      <c r="E95" s="43"/>
      <c r="F95" s="44"/>
      <c r="G95" s="12" t="str">
        <f>IFERROR(VLOOKUP(Dateneingabe_Emissionsquellen[[#This Row],[2. Emissionsquelle
(Dropdown)]],Emissionsfaktoren!$C:$H,2,FALSE),"")</f>
        <v/>
      </c>
      <c r="H95" s="43"/>
      <c r="I95" s="43"/>
      <c r="J95" s="43"/>
      <c r="K95" s="53" t="str">
        <f>IFERROR(VLOOKUP(Dateneingabe_Emissionsquellen[[#This Row],[2. Emissionsquelle
(Dropdown)]],Emissionsfaktoren!$C:$H,3,FALSE),"")</f>
        <v/>
      </c>
      <c r="L95" s="53" t="str">
        <f>IFERROR(VLOOKUP(Dateneingabe_Emissionsquellen[[#This Row],[2. Emissionsquelle
(Dropdown)]],Emissionsfaktoren!$C:$H,4,FALSE),"")</f>
        <v/>
      </c>
      <c r="M95" s="53" t="str">
        <f>IFERROR(VLOOKUP(Dateneingabe_Emissionsquellen[[#This Row],[2. Emissionsquelle
(Dropdown)]],Emissionsfaktoren!$C:$H,5,FALSE),"")</f>
        <v/>
      </c>
      <c r="N95"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95"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95"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9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9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9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96" spans="1:19">
      <c r="A96" s="318"/>
      <c r="B96" s="43"/>
      <c r="C96" s="63"/>
      <c r="D96" s="43" t="s">
        <v>101</v>
      </c>
      <c r="E96" s="43"/>
      <c r="F96" s="44"/>
      <c r="G96" s="12" t="str">
        <f>IFERROR(VLOOKUP(Dateneingabe_Emissionsquellen[[#This Row],[2. Emissionsquelle
(Dropdown)]],Emissionsfaktoren!$C:$H,2,FALSE),"")</f>
        <v/>
      </c>
      <c r="H96" s="43"/>
      <c r="I96" s="43"/>
      <c r="J96" s="43"/>
      <c r="K96" s="53" t="str">
        <f>IFERROR(VLOOKUP(Dateneingabe_Emissionsquellen[[#This Row],[2. Emissionsquelle
(Dropdown)]],Emissionsfaktoren!$C:$H,3,FALSE),"")</f>
        <v/>
      </c>
      <c r="L96" s="53" t="str">
        <f>IFERROR(VLOOKUP(Dateneingabe_Emissionsquellen[[#This Row],[2. Emissionsquelle
(Dropdown)]],Emissionsfaktoren!$C:$H,4,FALSE),"")</f>
        <v/>
      </c>
      <c r="M96" s="53" t="str">
        <f>IFERROR(VLOOKUP(Dateneingabe_Emissionsquellen[[#This Row],[2. Emissionsquelle
(Dropdown)]],Emissionsfaktoren!$C:$H,5,FALSE),"")</f>
        <v/>
      </c>
      <c r="N96"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96"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96"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9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9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9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97" spans="1:19">
      <c r="A97" s="318"/>
      <c r="B97" s="43"/>
      <c r="C97" s="63"/>
      <c r="D97" s="43" t="s">
        <v>101</v>
      </c>
      <c r="E97" s="43"/>
      <c r="F97" s="44"/>
      <c r="G97" s="12" t="str">
        <f>IFERROR(VLOOKUP(Dateneingabe_Emissionsquellen[[#This Row],[2. Emissionsquelle
(Dropdown)]],Emissionsfaktoren!$C:$H,2,FALSE),"")</f>
        <v/>
      </c>
      <c r="H97" s="43"/>
      <c r="I97" s="43"/>
      <c r="J97" s="43"/>
      <c r="K97" s="53" t="str">
        <f>IFERROR(VLOOKUP(Dateneingabe_Emissionsquellen[[#This Row],[2. Emissionsquelle
(Dropdown)]],Emissionsfaktoren!$C:$H,3,FALSE),"")</f>
        <v/>
      </c>
      <c r="L97" s="53" t="str">
        <f>IFERROR(VLOOKUP(Dateneingabe_Emissionsquellen[[#This Row],[2. Emissionsquelle
(Dropdown)]],Emissionsfaktoren!$C:$H,4,FALSE),"")</f>
        <v/>
      </c>
      <c r="M97" s="53" t="str">
        <f>IFERROR(VLOOKUP(Dateneingabe_Emissionsquellen[[#This Row],[2. Emissionsquelle
(Dropdown)]],Emissionsfaktoren!$C:$H,5,FALSE),"")</f>
        <v/>
      </c>
      <c r="N97"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97"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97"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9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9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9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98" spans="1:19">
      <c r="A98" s="317" t="s">
        <v>206</v>
      </c>
      <c r="B98" s="43" t="s">
        <v>210</v>
      </c>
      <c r="C98" s="63"/>
      <c r="D98" s="43" t="s">
        <v>100</v>
      </c>
      <c r="E98" s="43" t="s">
        <v>671</v>
      </c>
      <c r="F98" s="158">
        <v>500</v>
      </c>
      <c r="G98" s="12" t="str">
        <f>IFERROR(VLOOKUP(Dateneingabe_Emissionsquellen[[#This Row],[2. Emissionsquelle
(Dropdown)]],Emissionsfaktoren!$C:$H,2,FALSE),"")</f>
        <v>Pkm</v>
      </c>
      <c r="H98" s="43"/>
      <c r="I98" s="43"/>
      <c r="J98" s="43"/>
      <c r="K98" s="53">
        <f>IFERROR(VLOOKUP(Dateneingabe_Emissionsquellen[[#This Row],[2. Emissionsquelle
(Dropdown)]],Emissionsfaktoren!$C:$H,3,FALSE),"")</f>
        <v>0</v>
      </c>
      <c r="L98" s="53">
        <f>IFERROR(VLOOKUP(Dateneingabe_Emissionsquellen[[#This Row],[2. Emissionsquelle
(Dropdown)]],Emissionsfaktoren!$C:$H,4,FALSE),"")</f>
        <v>0</v>
      </c>
      <c r="M98" s="53">
        <f>IFERROR(VLOOKUP(Dateneingabe_Emissionsquellen[[#This Row],[2. Emissionsquelle
(Dropdown)]],Emissionsfaktoren!$C:$H,5,FALSE),"")</f>
        <v>6.9499999999999995E-5</v>
      </c>
      <c r="N98" s="211">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0</v>
      </c>
      <c r="O98" s="211">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0</v>
      </c>
      <c r="P98" s="211">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3.4749999999999996E-2</v>
      </c>
      <c r="Q9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9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9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99" spans="1:19">
      <c r="A99" s="317"/>
      <c r="B99" s="43"/>
      <c r="C99" s="63"/>
      <c r="D99" s="43" t="s">
        <v>100</v>
      </c>
      <c r="E99" s="43"/>
      <c r="F99" s="158"/>
      <c r="G99" s="12" t="str">
        <f>IFERROR(VLOOKUP(Dateneingabe_Emissionsquellen[[#This Row],[2. Emissionsquelle
(Dropdown)]],Emissionsfaktoren!$C:$H,2,FALSE),"")</f>
        <v/>
      </c>
      <c r="H99" s="43"/>
      <c r="I99" s="43"/>
      <c r="J99" s="43"/>
      <c r="K99" s="53" t="str">
        <f>IFERROR(VLOOKUP(Dateneingabe_Emissionsquellen[[#This Row],[2. Emissionsquelle
(Dropdown)]],Emissionsfaktoren!$C:$H,3,FALSE),"")</f>
        <v/>
      </c>
      <c r="L99" s="53" t="str">
        <f>IFERROR(VLOOKUP(Dateneingabe_Emissionsquellen[[#This Row],[2. Emissionsquelle
(Dropdown)]],Emissionsfaktoren!$C:$H,4,FALSE),"")</f>
        <v/>
      </c>
      <c r="M99" s="53" t="str">
        <f>IFERROR(VLOOKUP(Dateneingabe_Emissionsquellen[[#This Row],[2. Emissionsquelle
(Dropdown)]],Emissionsfaktoren!$C:$H,5,FALSE),"")</f>
        <v/>
      </c>
      <c r="N99"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99"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99"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9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9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9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00" spans="1:19">
      <c r="A100" s="317"/>
      <c r="B100" s="43"/>
      <c r="C100" s="63"/>
      <c r="D100" s="43" t="s">
        <v>100</v>
      </c>
      <c r="E100" s="43"/>
      <c r="F100" s="158"/>
      <c r="G100" s="12" t="str">
        <f>IFERROR(VLOOKUP(Dateneingabe_Emissionsquellen[[#This Row],[2. Emissionsquelle
(Dropdown)]],Emissionsfaktoren!$C:$H,2,FALSE),"")</f>
        <v/>
      </c>
      <c r="H100" s="43"/>
      <c r="I100" s="43"/>
      <c r="J100" s="43"/>
      <c r="K100" s="53" t="str">
        <f>IFERROR(VLOOKUP(Dateneingabe_Emissionsquellen[[#This Row],[2. Emissionsquelle
(Dropdown)]],Emissionsfaktoren!$C:$H,3,FALSE),"")</f>
        <v/>
      </c>
      <c r="L100" s="53" t="str">
        <f>IFERROR(VLOOKUP(Dateneingabe_Emissionsquellen[[#This Row],[2. Emissionsquelle
(Dropdown)]],Emissionsfaktoren!$C:$H,4,FALSE),"")</f>
        <v/>
      </c>
      <c r="M100" s="53" t="str">
        <f>IFERROR(VLOOKUP(Dateneingabe_Emissionsquellen[[#This Row],[2. Emissionsquelle
(Dropdown)]],Emissionsfaktoren!$C:$H,5,FALSE),"")</f>
        <v/>
      </c>
      <c r="N100"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00"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00"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0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0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0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01" spans="1:19">
      <c r="A101" s="317"/>
      <c r="B101" s="43"/>
      <c r="C101" s="63"/>
      <c r="D101" s="43" t="s">
        <v>100</v>
      </c>
      <c r="E101" s="43"/>
      <c r="F101" s="158"/>
      <c r="G101" s="12" t="str">
        <f>IFERROR(VLOOKUP(Dateneingabe_Emissionsquellen[[#This Row],[2. Emissionsquelle
(Dropdown)]],Emissionsfaktoren!$C:$H,2,FALSE),"")</f>
        <v/>
      </c>
      <c r="H101" s="43"/>
      <c r="I101" s="43"/>
      <c r="J101" s="43"/>
      <c r="K101" s="53" t="str">
        <f>IFERROR(VLOOKUP(Dateneingabe_Emissionsquellen[[#This Row],[2. Emissionsquelle
(Dropdown)]],Emissionsfaktoren!$C:$H,3,FALSE),"")</f>
        <v/>
      </c>
      <c r="L101" s="53" t="str">
        <f>IFERROR(VLOOKUP(Dateneingabe_Emissionsquellen[[#This Row],[2. Emissionsquelle
(Dropdown)]],Emissionsfaktoren!$C:$H,4,FALSE),"")</f>
        <v/>
      </c>
      <c r="M101" s="53" t="str">
        <f>IFERROR(VLOOKUP(Dateneingabe_Emissionsquellen[[#This Row],[2. Emissionsquelle
(Dropdown)]],Emissionsfaktoren!$C:$H,5,FALSE),"")</f>
        <v/>
      </c>
      <c r="N101"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01"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01"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0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0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0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02" spans="1:19">
      <c r="A102" s="317"/>
      <c r="B102" s="43"/>
      <c r="C102" s="63"/>
      <c r="D102" s="43" t="s">
        <v>100</v>
      </c>
      <c r="E102" s="43"/>
      <c r="F102" s="158"/>
      <c r="G102" s="12" t="str">
        <f>IFERROR(VLOOKUP(Dateneingabe_Emissionsquellen[[#This Row],[2. Emissionsquelle
(Dropdown)]],Emissionsfaktoren!$C:$H,2,FALSE),"")</f>
        <v/>
      </c>
      <c r="H102" s="43"/>
      <c r="I102" s="43"/>
      <c r="J102" s="43"/>
      <c r="K102" s="53" t="str">
        <f>IFERROR(VLOOKUP(Dateneingabe_Emissionsquellen[[#This Row],[2. Emissionsquelle
(Dropdown)]],Emissionsfaktoren!$C:$H,3,FALSE),"")</f>
        <v/>
      </c>
      <c r="L102" s="53" t="str">
        <f>IFERROR(VLOOKUP(Dateneingabe_Emissionsquellen[[#This Row],[2. Emissionsquelle
(Dropdown)]],Emissionsfaktoren!$C:$H,4,FALSE),"")</f>
        <v/>
      </c>
      <c r="M102" s="53" t="str">
        <f>IFERROR(VLOOKUP(Dateneingabe_Emissionsquellen[[#This Row],[2. Emissionsquelle
(Dropdown)]],Emissionsfaktoren!$C:$H,5,FALSE),"")</f>
        <v/>
      </c>
      <c r="N102"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02"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02"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0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0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0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03" spans="1:19">
      <c r="A103" s="317"/>
      <c r="B103" s="43"/>
      <c r="C103" s="63"/>
      <c r="D103" s="43" t="s">
        <v>100</v>
      </c>
      <c r="E103" s="43"/>
      <c r="F103" s="158"/>
      <c r="G103" s="12" t="str">
        <f>IFERROR(VLOOKUP(Dateneingabe_Emissionsquellen[[#This Row],[2. Emissionsquelle
(Dropdown)]],Emissionsfaktoren!$C:$H,2,FALSE),"")</f>
        <v/>
      </c>
      <c r="H103" s="43"/>
      <c r="I103" s="43"/>
      <c r="J103" s="43"/>
      <c r="K103" s="53" t="str">
        <f>IFERROR(VLOOKUP(Dateneingabe_Emissionsquellen[[#This Row],[2. Emissionsquelle
(Dropdown)]],Emissionsfaktoren!$C:$H,3,FALSE),"")</f>
        <v/>
      </c>
      <c r="L103" s="53" t="str">
        <f>IFERROR(VLOOKUP(Dateneingabe_Emissionsquellen[[#This Row],[2. Emissionsquelle
(Dropdown)]],Emissionsfaktoren!$C:$H,4,FALSE),"")</f>
        <v/>
      </c>
      <c r="M103" s="53" t="str">
        <f>IFERROR(VLOOKUP(Dateneingabe_Emissionsquellen[[#This Row],[2. Emissionsquelle
(Dropdown)]],Emissionsfaktoren!$C:$H,5,FALSE),"")</f>
        <v/>
      </c>
      <c r="N103"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03"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03"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0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0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0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04" spans="1:19">
      <c r="A104" s="317"/>
      <c r="B104" s="43"/>
      <c r="C104" s="63"/>
      <c r="D104" s="43" t="s">
        <v>100</v>
      </c>
      <c r="E104" s="43"/>
      <c r="F104" s="158"/>
      <c r="G104" s="12" t="str">
        <f>IFERROR(VLOOKUP(Dateneingabe_Emissionsquellen[[#This Row],[2. Emissionsquelle
(Dropdown)]],Emissionsfaktoren!$C:$H,2,FALSE),"")</f>
        <v/>
      </c>
      <c r="H104" s="43"/>
      <c r="I104" s="43"/>
      <c r="J104" s="43"/>
      <c r="K104" s="53" t="str">
        <f>IFERROR(VLOOKUP(Dateneingabe_Emissionsquellen[[#This Row],[2. Emissionsquelle
(Dropdown)]],Emissionsfaktoren!$C:$H,3,FALSE),"")</f>
        <v/>
      </c>
      <c r="L104" s="53" t="str">
        <f>IFERROR(VLOOKUP(Dateneingabe_Emissionsquellen[[#This Row],[2. Emissionsquelle
(Dropdown)]],Emissionsfaktoren!$C:$H,4,FALSE),"")</f>
        <v/>
      </c>
      <c r="M104" s="53" t="str">
        <f>IFERROR(VLOOKUP(Dateneingabe_Emissionsquellen[[#This Row],[2. Emissionsquelle
(Dropdown)]],Emissionsfaktoren!$C:$H,5,FALSE),"")</f>
        <v/>
      </c>
      <c r="N104"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04"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04"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0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0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0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05" spans="1:19">
      <c r="A105" s="317"/>
      <c r="B105" s="43"/>
      <c r="C105" s="63"/>
      <c r="D105" s="43" t="s">
        <v>100</v>
      </c>
      <c r="E105" s="43"/>
      <c r="F105" s="158"/>
      <c r="G105" s="12" t="str">
        <f>IFERROR(VLOOKUP(Dateneingabe_Emissionsquellen[[#This Row],[2. Emissionsquelle
(Dropdown)]],Emissionsfaktoren!$C:$H,2,FALSE),"")</f>
        <v/>
      </c>
      <c r="H105" s="43"/>
      <c r="I105" s="43"/>
      <c r="J105" s="43"/>
      <c r="K105" s="53" t="str">
        <f>IFERROR(VLOOKUP(Dateneingabe_Emissionsquellen[[#This Row],[2. Emissionsquelle
(Dropdown)]],Emissionsfaktoren!$C:$H,3,FALSE),"")</f>
        <v/>
      </c>
      <c r="L105" s="53" t="str">
        <f>IFERROR(VLOOKUP(Dateneingabe_Emissionsquellen[[#This Row],[2. Emissionsquelle
(Dropdown)]],Emissionsfaktoren!$C:$H,4,FALSE),"")</f>
        <v/>
      </c>
      <c r="M105" s="53" t="str">
        <f>IFERROR(VLOOKUP(Dateneingabe_Emissionsquellen[[#This Row],[2. Emissionsquelle
(Dropdown)]],Emissionsfaktoren!$C:$H,5,FALSE),"")</f>
        <v/>
      </c>
      <c r="N105"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05"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05"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0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0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0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06" spans="1:19">
      <c r="A106" s="317"/>
      <c r="B106" s="43"/>
      <c r="C106" s="63"/>
      <c r="D106" s="43" t="s">
        <v>100</v>
      </c>
      <c r="E106" s="43"/>
      <c r="F106" s="158"/>
      <c r="G106" s="12" t="str">
        <f>IFERROR(VLOOKUP(Dateneingabe_Emissionsquellen[[#This Row],[2. Emissionsquelle
(Dropdown)]],Emissionsfaktoren!$C:$H,2,FALSE),"")</f>
        <v/>
      </c>
      <c r="H106" s="43"/>
      <c r="I106" s="43"/>
      <c r="J106" s="43"/>
      <c r="K106" s="53" t="str">
        <f>IFERROR(VLOOKUP(Dateneingabe_Emissionsquellen[[#This Row],[2. Emissionsquelle
(Dropdown)]],Emissionsfaktoren!$C:$H,3,FALSE),"")</f>
        <v/>
      </c>
      <c r="L106" s="53" t="str">
        <f>IFERROR(VLOOKUP(Dateneingabe_Emissionsquellen[[#This Row],[2. Emissionsquelle
(Dropdown)]],Emissionsfaktoren!$C:$H,4,FALSE),"")</f>
        <v/>
      </c>
      <c r="M106" s="53" t="str">
        <f>IFERROR(VLOOKUP(Dateneingabe_Emissionsquellen[[#This Row],[2. Emissionsquelle
(Dropdown)]],Emissionsfaktoren!$C:$H,5,FALSE),"")</f>
        <v/>
      </c>
      <c r="N106"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06"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06"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0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0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0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07" spans="1:19">
      <c r="A107" s="317"/>
      <c r="B107" s="43"/>
      <c r="C107" s="63"/>
      <c r="D107" s="43" t="s">
        <v>100</v>
      </c>
      <c r="E107" s="43"/>
      <c r="F107" s="158"/>
      <c r="G107" s="12" t="str">
        <f>IFERROR(VLOOKUP(Dateneingabe_Emissionsquellen[[#This Row],[2. Emissionsquelle
(Dropdown)]],Emissionsfaktoren!$C:$H,2,FALSE),"")</f>
        <v/>
      </c>
      <c r="H107" s="43"/>
      <c r="I107" s="43"/>
      <c r="J107" s="43"/>
      <c r="K107" s="53" t="str">
        <f>IFERROR(VLOOKUP(Dateneingabe_Emissionsquellen[[#This Row],[2. Emissionsquelle
(Dropdown)]],Emissionsfaktoren!$C:$H,3,FALSE),"")</f>
        <v/>
      </c>
      <c r="L107" s="53" t="str">
        <f>IFERROR(VLOOKUP(Dateneingabe_Emissionsquellen[[#This Row],[2. Emissionsquelle
(Dropdown)]],Emissionsfaktoren!$C:$H,4,FALSE),"")</f>
        <v/>
      </c>
      <c r="M107" s="53" t="str">
        <f>IFERROR(VLOOKUP(Dateneingabe_Emissionsquellen[[#This Row],[2. Emissionsquelle
(Dropdown)]],Emissionsfaktoren!$C:$H,5,FALSE),"")</f>
        <v/>
      </c>
      <c r="N107"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07"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07"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0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0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0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08" spans="1:19">
      <c r="A108" s="318" t="s">
        <v>814</v>
      </c>
      <c r="B108" s="43" t="s">
        <v>210</v>
      </c>
      <c r="C108" s="63"/>
      <c r="D108" s="43" t="s">
        <v>814</v>
      </c>
      <c r="E108" s="43" t="s">
        <v>823</v>
      </c>
      <c r="F108" s="158">
        <v>400</v>
      </c>
      <c r="G108" s="12" t="str">
        <f>IFERROR(VLOOKUP(Dateneingabe_Emissionsquellen[[#This Row],[2. Emissionsquelle
(Dropdown)]],Emissionsfaktoren!$C:$H,2,FALSE),"")</f>
        <v>kg</v>
      </c>
      <c r="H108" s="43"/>
      <c r="I108" s="43"/>
      <c r="J108" s="43"/>
      <c r="K108" s="53">
        <f>IFERROR(VLOOKUP(Dateneingabe_Emissionsquellen[[#This Row],[2. Emissionsquelle
(Dropdown)]],Emissionsfaktoren!$C:$H,3,FALSE),"")</f>
        <v>2.0880000000000001</v>
      </c>
      <c r="L108" s="53">
        <f>IFERROR(VLOOKUP(Dateneingabe_Emissionsquellen[[#This Row],[2. Emissionsquelle
(Dropdown)]],Emissionsfaktoren!$C:$H,4,FALSE),"")</f>
        <v>0</v>
      </c>
      <c r="M108" s="53">
        <f>IFERROR(VLOOKUP(Dateneingabe_Emissionsquellen[[#This Row],[2. Emissionsquelle
(Dropdown)]],Emissionsfaktoren!$C:$H,5,FALSE),"")</f>
        <v>8.8999999999999996E-2</v>
      </c>
      <c r="N108" s="211">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835.2</v>
      </c>
      <c r="O108" s="211">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0</v>
      </c>
      <c r="P108" s="211">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35.6</v>
      </c>
      <c r="Q10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0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0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09" spans="1:19">
      <c r="A109" s="318"/>
      <c r="B109" s="43"/>
      <c r="C109" s="63"/>
      <c r="D109" s="43" t="s">
        <v>814</v>
      </c>
      <c r="E109" s="43"/>
      <c r="F109" s="158"/>
      <c r="G109" s="12" t="str">
        <f>IFERROR(VLOOKUP(Dateneingabe_Emissionsquellen[[#This Row],[2. Emissionsquelle
(Dropdown)]],Emissionsfaktoren!$C:$H,2,FALSE),"")</f>
        <v/>
      </c>
      <c r="H109" s="43"/>
      <c r="I109" s="43"/>
      <c r="J109" s="43"/>
      <c r="K109" s="53" t="str">
        <f>IFERROR(VLOOKUP(Dateneingabe_Emissionsquellen[[#This Row],[2. Emissionsquelle
(Dropdown)]],Emissionsfaktoren!$C:$H,3,FALSE),"")</f>
        <v/>
      </c>
      <c r="L109" s="53" t="str">
        <f>IFERROR(VLOOKUP(Dateneingabe_Emissionsquellen[[#This Row],[2. Emissionsquelle
(Dropdown)]],Emissionsfaktoren!$C:$H,4,FALSE),"")</f>
        <v/>
      </c>
      <c r="M109" s="53" t="str">
        <f>IFERROR(VLOOKUP(Dateneingabe_Emissionsquellen[[#This Row],[2. Emissionsquelle
(Dropdown)]],Emissionsfaktoren!$C:$H,5,FALSE),"")</f>
        <v/>
      </c>
      <c r="N109"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09"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09"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0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0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0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10" spans="1:19">
      <c r="A110" s="318"/>
      <c r="B110" s="43"/>
      <c r="C110" s="63"/>
      <c r="D110" s="43" t="s">
        <v>814</v>
      </c>
      <c r="E110" s="43"/>
      <c r="F110" s="158"/>
      <c r="G110" s="12" t="str">
        <f>IFERROR(VLOOKUP(Dateneingabe_Emissionsquellen[[#This Row],[2. Emissionsquelle
(Dropdown)]],Emissionsfaktoren!$C:$H,2,FALSE),"")</f>
        <v/>
      </c>
      <c r="H110" s="43"/>
      <c r="I110" s="43"/>
      <c r="J110" s="43"/>
      <c r="K110" s="53" t="str">
        <f>IFERROR(VLOOKUP(Dateneingabe_Emissionsquellen[[#This Row],[2. Emissionsquelle
(Dropdown)]],Emissionsfaktoren!$C:$H,3,FALSE),"")</f>
        <v/>
      </c>
      <c r="L110" s="53" t="str">
        <f>IFERROR(VLOOKUP(Dateneingabe_Emissionsquellen[[#This Row],[2. Emissionsquelle
(Dropdown)]],Emissionsfaktoren!$C:$H,4,FALSE),"")</f>
        <v/>
      </c>
      <c r="M110" s="53" t="str">
        <f>IFERROR(VLOOKUP(Dateneingabe_Emissionsquellen[[#This Row],[2. Emissionsquelle
(Dropdown)]],Emissionsfaktoren!$C:$H,5,FALSE),"")</f>
        <v/>
      </c>
      <c r="N110"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10"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10"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1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1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1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11" spans="1:19">
      <c r="A111" s="318"/>
      <c r="B111" s="43"/>
      <c r="C111" s="63"/>
      <c r="D111" s="43" t="s">
        <v>814</v>
      </c>
      <c r="E111" s="43"/>
      <c r="F111" s="158"/>
      <c r="G111" s="12" t="str">
        <f>IFERROR(VLOOKUP(Dateneingabe_Emissionsquellen[[#This Row],[2. Emissionsquelle
(Dropdown)]],Emissionsfaktoren!$C:$H,2,FALSE),"")</f>
        <v/>
      </c>
      <c r="H111" s="43"/>
      <c r="I111" s="43"/>
      <c r="J111" s="43"/>
      <c r="K111" s="53" t="str">
        <f>IFERROR(VLOOKUP(Dateneingabe_Emissionsquellen[[#This Row],[2. Emissionsquelle
(Dropdown)]],Emissionsfaktoren!$C:$H,3,FALSE),"")</f>
        <v/>
      </c>
      <c r="L111" s="53" t="str">
        <f>IFERROR(VLOOKUP(Dateneingabe_Emissionsquellen[[#This Row],[2. Emissionsquelle
(Dropdown)]],Emissionsfaktoren!$C:$H,4,FALSE),"")</f>
        <v/>
      </c>
      <c r="M111" s="53" t="str">
        <f>IFERROR(VLOOKUP(Dateneingabe_Emissionsquellen[[#This Row],[2. Emissionsquelle
(Dropdown)]],Emissionsfaktoren!$C:$H,5,FALSE),"")</f>
        <v/>
      </c>
      <c r="N111"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11"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11"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1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1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1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12" spans="1:19">
      <c r="A112" s="318"/>
      <c r="B112" s="43"/>
      <c r="C112" s="63"/>
      <c r="D112" s="43" t="s">
        <v>814</v>
      </c>
      <c r="E112" s="43"/>
      <c r="F112" s="158"/>
      <c r="G112" s="12" t="str">
        <f>IFERROR(VLOOKUP(Dateneingabe_Emissionsquellen[[#This Row],[2. Emissionsquelle
(Dropdown)]],Emissionsfaktoren!$C:$H,2,FALSE),"")</f>
        <v/>
      </c>
      <c r="H112" s="43"/>
      <c r="I112" s="43"/>
      <c r="J112" s="43"/>
      <c r="K112" s="53" t="str">
        <f>IFERROR(VLOOKUP(Dateneingabe_Emissionsquellen[[#This Row],[2. Emissionsquelle
(Dropdown)]],Emissionsfaktoren!$C:$H,3,FALSE),"")</f>
        <v/>
      </c>
      <c r="L112" s="53" t="str">
        <f>IFERROR(VLOOKUP(Dateneingabe_Emissionsquellen[[#This Row],[2. Emissionsquelle
(Dropdown)]],Emissionsfaktoren!$C:$H,4,FALSE),"")</f>
        <v/>
      </c>
      <c r="M112" s="53" t="str">
        <f>IFERROR(VLOOKUP(Dateneingabe_Emissionsquellen[[#This Row],[2. Emissionsquelle
(Dropdown)]],Emissionsfaktoren!$C:$H,5,FALSE),"")</f>
        <v/>
      </c>
      <c r="N112"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12"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12"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1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1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1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13" spans="1:19">
      <c r="A113" s="318"/>
      <c r="B113" s="43"/>
      <c r="C113" s="63"/>
      <c r="D113" s="43" t="s">
        <v>814</v>
      </c>
      <c r="E113" s="43"/>
      <c r="F113" s="158"/>
      <c r="G113" s="12" t="str">
        <f>IFERROR(VLOOKUP(Dateneingabe_Emissionsquellen[[#This Row],[2. Emissionsquelle
(Dropdown)]],Emissionsfaktoren!$C:$H,2,FALSE),"")</f>
        <v/>
      </c>
      <c r="H113" s="43"/>
      <c r="I113" s="43"/>
      <c r="J113" s="43"/>
      <c r="K113" s="53" t="str">
        <f>IFERROR(VLOOKUP(Dateneingabe_Emissionsquellen[[#This Row],[2. Emissionsquelle
(Dropdown)]],Emissionsfaktoren!$C:$H,3,FALSE),"")</f>
        <v/>
      </c>
      <c r="L113" s="53" t="str">
        <f>IFERROR(VLOOKUP(Dateneingabe_Emissionsquellen[[#This Row],[2. Emissionsquelle
(Dropdown)]],Emissionsfaktoren!$C:$H,4,FALSE),"")</f>
        <v/>
      </c>
      <c r="M113" s="53" t="str">
        <f>IFERROR(VLOOKUP(Dateneingabe_Emissionsquellen[[#This Row],[2. Emissionsquelle
(Dropdown)]],Emissionsfaktoren!$C:$H,5,FALSE),"")</f>
        <v/>
      </c>
      <c r="N113"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13"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13"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1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1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1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14" spans="1:19">
      <c r="A114" s="318"/>
      <c r="B114" s="43"/>
      <c r="C114" s="63"/>
      <c r="D114" s="43" t="s">
        <v>814</v>
      </c>
      <c r="E114" s="43"/>
      <c r="F114" s="158"/>
      <c r="G114" s="12" t="str">
        <f>IFERROR(VLOOKUP(Dateneingabe_Emissionsquellen[[#This Row],[2. Emissionsquelle
(Dropdown)]],Emissionsfaktoren!$C:$H,2,FALSE),"")</f>
        <v/>
      </c>
      <c r="H114" s="43"/>
      <c r="I114" s="43"/>
      <c r="J114" s="43"/>
      <c r="K114" s="53" t="str">
        <f>IFERROR(VLOOKUP(Dateneingabe_Emissionsquellen[[#This Row],[2. Emissionsquelle
(Dropdown)]],Emissionsfaktoren!$C:$H,3,FALSE),"")</f>
        <v/>
      </c>
      <c r="L114" s="53" t="str">
        <f>IFERROR(VLOOKUP(Dateneingabe_Emissionsquellen[[#This Row],[2. Emissionsquelle
(Dropdown)]],Emissionsfaktoren!$C:$H,4,FALSE),"")</f>
        <v/>
      </c>
      <c r="M114" s="53" t="str">
        <f>IFERROR(VLOOKUP(Dateneingabe_Emissionsquellen[[#This Row],[2. Emissionsquelle
(Dropdown)]],Emissionsfaktoren!$C:$H,5,FALSE),"")</f>
        <v/>
      </c>
      <c r="N114"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14"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14"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1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1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1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15" spans="1:19">
      <c r="A115" s="318"/>
      <c r="B115" s="43"/>
      <c r="C115" s="63"/>
      <c r="D115" s="43" t="s">
        <v>814</v>
      </c>
      <c r="E115" s="43"/>
      <c r="F115" s="158"/>
      <c r="G115" s="12" t="str">
        <f>IFERROR(VLOOKUP(Dateneingabe_Emissionsquellen[[#This Row],[2. Emissionsquelle
(Dropdown)]],Emissionsfaktoren!$C:$H,2,FALSE),"")</f>
        <v/>
      </c>
      <c r="H115" s="43"/>
      <c r="I115" s="43"/>
      <c r="J115" s="43"/>
      <c r="K115" s="53" t="str">
        <f>IFERROR(VLOOKUP(Dateneingabe_Emissionsquellen[[#This Row],[2. Emissionsquelle
(Dropdown)]],Emissionsfaktoren!$C:$H,3,FALSE),"")</f>
        <v/>
      </c>
      <c r="L115" s="53" t="str">
        <f>IFERROR(VLOOKUP(Dateneingabe_Emissionsquellen[[#This Row],[2. Emissionsquelle
(Dropdown)]],Emissionsfaktoren!$C:$H,4,FALSE),"")</f>
        <v/>
      </c>
      <c r="M115" s="53" t="str">
        <f>IFERROR(VLOOKUP(Dateneingabe_Emissionsquellen[[#This Row],[2. Emissionsquelle
(Dropdown)]],Emissionsfaktoren!$C:$H,5,FALSE),"")</f>
        <v/>
      </c>
      <c r="N115"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15"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15"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1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1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1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16" spans="1:19">
      <c r="A116" s="318"/>
      <c r="B116" s="43"/>
      <c r="C116" s="63"/>
      <c r="D116" s="43" t="s">
        <v>814</v>
      </c>
      <c r="E116" s="43"/>
      <c r="F116" s="158"/>
      <c r="G116" s="12" t="str">
        <f>IFERROR(VLOOKUP(Dateneingabe_Emissionsquellen[[#This Row],[2. Emissionsquelle
(Dropdown)]],Emissionsfaktoren!$C:$H,2,FALSE),"")</f>
        <v/>
      </c>
      <c r="H116" s="43"/>
      <c r="I116" s="43"/>
      <c r="J116" s="43"/>
      <c r="K116" s="53" t="str">
        <f>IFERROR(VLOOKUP(Dateneingabe_Emissionsquellen[[#This Row],[2. Emissionsquelle
(Dropdown)]],Emissionsfaktoren!$C:$H,3,FALSE),"")</f>
        <v/>
      </c>
      <c r="L116" s="53" t="str">
        <f>IFERROR(VLOOKUP(Dateneingabe_Emissionsquellen[[#This Row],[2. Emissionsquelle
(Dropdown)]],Emissionsfaktoren!$C:$H,4,FALSE),"")</f>
        <v/>
      </c>
      <c r="M116" s="53" t="str">
        <f>IFERROR(VLOOKUP(Dateneingabe_Emissionsquellen[[#This Row],[2. Emissionsquelle
(Dropdown)]],Emissionsfaktoren!$C:$H,5,FALSE),"")</f>
        <v/>
      </c>
      <c r="N116"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16"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16"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1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1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1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17" spans="1:19">
      <c r="A117" s="318"/>
      <c r="B117" s="43"/>
      <c r="C117" s="63"/>
      <c r="D117" s="43" t="s">
        <v>814</v>
      </c>
      <c r="E117" s="43"/>
      <c r="F117" s="158"/>
      <c r="G117" s="12" t="str">
        <f>IFERROR(VLOOKUP(Dateneingabe_Emissionsquellen[[#This Row],[2. Emissionsquelle
(Dropdown)]],Emissionsfaktoren!$C:$H,2,FALSE),"")</f>
        <v/>
      </c>
      <c r="H117" s="43"/>
      <c r="I117" s="43"/>
      <c r="J117" s="43"/>
      <c r="K117" s="53" t="str">
        <f>IFERROR(VLOOKUP(Dateneingabe_Emissionsquellen[[#This Row],[2. Emissionsquelle
(Dropdown)]],Emissionsfaktoren!$C:$H,3,FALSE),"")</f>
        <v/>
      </c>
      <c r="L117" s="53" t="str">
        <f>IFERROR(VLOOKUP(Dateneingabe_Emissionsquellen[[#This Row],[2. Emissionsquelle
(Dropdown)]],Emissionsfaktoren!$C:$H,4,FALSE),"")</f>
        <v/>
      </c>
      <c r="M117" s="53" t="str">
        <f>IFERROR(VLOOKUP(Dateneingabe_Emissionsquellen[[#This Row],[2. Emissionsquelle
(Dropdown)]],Emissionsfaktoren!$C:$H,5,FALSE),"")</f>
        <v/>
      </c>
      <c r="N117"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17"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17"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1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1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1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18" spans="1:19" ht="15" customHeight="1">
      <c r="A118" s="317" t="s">
        <v>694</v>
      </c>
      <c r="B118" s="43" t="s">
        <v>210</v>
      </c>
      <c r="C118" s="63"/>
      <c r="D118" s="43" t="s">
        <v>695</v>
      </c>
      <c r="E118" s="43" t="s">
        <v>696</v>
      </c>
      <c r="F118" s="158">
        <v>1</v>
      </c>
      <c r="G118" s="12" t="str">
        <f>IFERROR(VLOOKUP(Dateneingabe_Emissionsquellen[[#This Row],[2. Emissionsquelle
(Dropdown)]],Emissionsfaktoren!$C:$H,2,FALSE),"")</f>
        <v>kg</v>
      </c>
      <c r="H118" s="43"/>
      <c r="I118" s="43"/>
      <c r="J118" s="43"/>
      <c r="K118" s="53">
        <f>IFERROR(VLOOKUP(Dateneingabe_Emissionsquellen[[#This Row],[2. Emissionsquelle
(Dropdown)]],Emissionsfaktoren!$C:$H,3,FALSE),"")</f>
        <v>1</v>
      </c>
      <c r="L118" s="53">
        <f>IFERROR(VLOOKUP(Dateneingabe_Emissionsquellen[[#This Row],[2. Emissionsquelle
(Dropdown)]],Emissionsfaktoren!$C:$H,4,FALSE),"")</f>
        <v>1</v>
      </c>
      <c r="M118" s="53">
        <f>IFERROR(VLOOKUP(Dateneingabe_Emissionsquellen[[#This Row],[2. Emissionsquelle
(Dropdown)]],Emissionsfaktoren!$C:$H,5,FALSE),"")</f>
        <v>1</v>
      </c>
      <c r="N118" s="211">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1</v>
      </c>
      <c r="O118" s="211">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1</v>
      </c>
      <c r="P118" s="211">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1</v>
      </c>
      <c r="Q11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1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18"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19" spans="1:19">
      <c r="A119" s="317"/>
      <c r="B119" s="43"/>
      <c r="C119" s="63"/>
      <c r="D119" s="43" t="s">
        <v>695</v>
      </c>
      <c r="E119" s="43"/>
      <c r="F119" s="158"/>
      <c r="G119" s="12" t="str">
        <f>IFERROR(VLOOKUP(Dateneingabe_Emissionsquellen[[#This Row],[2. Emissionsquelle
(Dropdown)]],Emissionsfaktoren!$C:$H,2,FALSE),"")</f>
        <v/>
      </c>
      <c r="H119" s="43"/>
      <c r="I119" s="43"/>
      <c r="J119" s="43"/>
      <c r="K119" s="53" t="str">
        <f>IFERROR(VLOOKUP(Dateneingabe_Emissionsquellen[[#This Row],[2. Emissionsquelle
(Dropdown)]],Emissionsfaktoren!$C:$H,3,FALSE),"")</f>
        <v/>
      </c>
      <c r="L119" s="53" t="str">
        <f>IFERROR(VLOOKUP(Dateneingabe_Emissionsquellen[[#This Row],[2. Emissionsquelle
(Dropdown)]],Emissionsfaktoren!$C:$H,4,FALSE),"")</f>
        <v/>
      </c>
      <c r="M119" s="53" t="str">
        <f>IFERROR(VLOOKUP(Dateneingabe_Emissionsquellen[[#This Row],[2. Emissionsquelle
(Dropdown)]],Emissionsfaktoren!$C:$H,5,FALSE),"")</f>
        <v/>
      </c>
      <c r="N119"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19"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19"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1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1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19"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20" spans="1:19">
      <c r="A120" s="317"/>
      <c r="B120" s="43"/>
      <c r="C120" s="63"/>
      <c r="D120" s="43" t="s">
        <v>695</v>
      </c>
      <c r="E120" s="43"/>
      <c r="F120" s="158"/>
      <c r="G120" s="12" t="str">
        <f>IFERROR(VLOOKUP(Dateneingabe_Emissionsquellen[[#This Row],[2. Emissionsquelle
(Dropdown)]],Emissionsfaktoren!$C:$H,2,FALSE),"")</f>
        <v/>
      </c>
      <c r="H120" s="43"/>
      <c r="I120" s="43"/>
      <c r="J120" s="43"/>
      <c r="K120" s="53" t="str">
        <f>IFERROR(VLOOKUP(Dateneingabe_Emissionsquellen[[#This Row],[2. Emissionsquelle
(Dropdown)]],Emissionsfaktoren!$C:$H,3,FALSE),"")</f>
        <v/>
      </c>
      <c r="L120" s="53" t="str">
        <f>IFERROR(VLOOKUP(Dateneingabe_Emissionsquellen[[#This Row],[2. Emissionsquelle
(Dropdown)]],Emissionsfaktoren!$C:$H,4,FALSE),"")</f>
        <v/>
      </c>
      <c r="M120" s="53" t="str">
        <f>IFERROR(VLOOKUP(Dateneingabe_Emissionsquellen[[#This Row],[2. Emissionsquelle
(Dropdown)]],Emissionsfaktoren!$C:$H,5,FALSE),"")</f>
        <v/>
      </c>
      <c r="N120"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20"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20"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2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2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20"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21" spans="1:19">
      <c r="A121" s="317"/>
      <c r="B121" s="43"/>
      <c r="C121" s="63"/>
      <c r="D121" s="43" t="s">
        <v>695</v>
      </c>
      <c r="E121" s="43"/>
      <c r="F121" s="158"/>
      <c r="G121" s="12" t="str">
        <f>IFERROR(VLOOKUP(Dateneingabe_Emissionsquellen[[#This Row],[2. Emissionsquelle
(Dropdown)]],Emissionsfaktoren!$C:$H,2,FALSE),"")</f>
        <v/>
      </c>
      <c r="H121" s="43"/>
      <c r="I121" s="43"/>
      <c r="J121" s="43"/>
      <c r="K121" s="53" t="str">
        <f>IFERROR(VLOOKUP(Dateneingabe_Emissionsquellen[[#This Row],[2. Emissionsquelle
(Dropdown)]],Emissionsfaktoren!$C:$H,3,FALSE),"")</f>
        <v/>
      </c>
      <c r="L121" s="53" t="str">
        <f>IFERROR(VLOOKUP(Dateneingabe_Emissionsquellen[[#This Row],[2. Emissionsquelle
(Dropdown)]],Emissionsfaktoren!$C:$H,4,FALSE),"")</f>
        <v/>
      </c>
      <c r="M121" s="53" t="str">
        <f>IFERROR(VLOOKUP(Dateneingabe_Emissionsquellen[[#This Row],[2. Emissionsquelle
(Dropdown)]],Emissionsfaktoren!$C:$H,5,FALSE),"")</f>
        <v/>
      </c>
      <c r="N121"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21"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21"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2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2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21"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22" spans="1:19">
      <c r="A122" s="317"/>
      <c r="B122" s="43"/>
      <c r="C122" s="63"/>
      <c r="D122" s="43" t="s">
        <v>695</v>
      </c>
      <c r="E122" s="43"/>
      <c r="F122" s="158"/>
      <c r="G122" s="12" t="str">
        <f>IFERROR(VLOOKUP(Dateneingabe_Emissionsquellen[[#This Row],[2. Emissionsquelle
(Dropdown)]],Emissionsfaktoren!$C:$H,2,FALSE),"")</f>
        <v/>
      </c>
      <c r="H122" s="43"/>
      <c r="I122" s="43"/>
      <c r="J122" s="43"/>
      <c r="K122" s="53" t="str">
        <f>IFERROR(VLOOKUP(Dateneingabe_Emissionsquellen[[#This Row],[2. Emissionsquelle
(Dropdown)]],Emissionsfaktoren!$C:$H,3,FALSE),"")</f>
        <v/>
      </c>
      <c r="L122" s="53" t="str">
        <f>IFERROR(VLOOKUP(Dateneingabe_Emissionsquellen[[#This Row],[2. Emissionsquelle
(Dropdown)]],Emissionsfaktoren!$C:$H,4,FALSE),"")</f>
        <v/>
      </c>
      <c r="M122" s="53" t="str">
        <f>IFERROR(VLOOKUP(Dateneingabe_Emissionsquellen[[#This Row],[2. Emissionsquelle
(Dropdown)]],Emissionsfaktoren!$C:$H,5,FALSE),"")</f>
        <v/>
      </c>
      <c r="N122"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22"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22"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2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2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22"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23" spans="1:19">
      <c r="A123" s="317"/>
      <c r="B123" s="43"/>
      <c r="C123" s="63"/>
      <c r="D123" s="43" t="s">
        <v>695</v>
      </c>
      <c r="E123" s="43"/>
      <c r="F123" s="158"/>
      <c r="G123" s="12" t="str">
        <f>IFERROR(VLOOKUP(Dateneingabe_Emissionsquellen[[#This Row],[2. Emissionsquelle
(Dropdown)]],Emissionsfaktoren!$C:$H,2,FALSE),"")</f>
        <v/>
      </c>
      <c r="H123" s="43"/>
      <c r="I123" s="43"/>
      <c r="J123" s="43"/>
      <c r="K123" s="53" t="str">
        <f>IFERROR(VLOOKUP(Dateneingabe_Emissionsquellen[[#This Row],[2. Emissionsquelle
(Dropdown)]],Emissionsfaktoren!$C:$H,3,FALSE),"")</f>
        <v/>
      </c>
      <c r="L123" s="53" t="str">
        <f>IFERROR(VLOOKUP(Dateneingabe_Emissionsquellen[[#This Row],[2. Emissionsquelle
(Dropdown)]],Emissionsfaktoren!$C:$H,4,FALSE),"")</f>
        <v/>
      </c>
      <c r="M123" s="53" t="str">
        <f>IFERROR(VLOOKUP(Dateneingabe_Emissionsquellen[[#This Row],[2. Emissionsquelle
(Dropdown)]],Emissionsfaktoren!$C:$H,5,FALSE),"")</f>
        <v/>
      </c>
      <c r="N123"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23"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23"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2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2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23"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24" spans="1:19">
      <c r="A124" s="317"/>
      <c r="B124" s="43"/>
      <c r="C124" s="63"/>
      <c r="D124" s="43" t="s">
        <v>695</v>
      </c>
      <c r="E124" s="43"/>
      <c r="F124" s="158"/>
      <c r="G124" s="12" t="str">
        <f>IFERROR(VLOOKUP(Dateneingabe_Emissionsquellen[[#This Row],[2. Emissionsquelle
(Dropdown)]],Emissionsfaktoren!$C:$H,2,FALSE),"")</f>
        <v/>
      </c>
      <c r="H124" s="43"/>
      <c r="I124" s="43"/>
      <c r="J124" s="43"/>
      <c r="K124" s="53" t="str">
        <f>IFERROR(VLOOKUP(Dateneingabe_Emissionsquellen[[#This Row],[2. Emissionsquelle
(Dropdown)]],Emissionsfaktoren!$C:$H,3,FALSE),"")</f>
        <v/>
      </c>
      <c r="L124" s="53" t="str">
        <f>IFERROR(VLOOKUP(Dateneingabe_Emissionsquellen[[#This Row],[2. Emissionsquelle
(Dropdown)]],Emissionsfaktoren!$C:$H,4,FALSE),"")</f>
        <v/>
      </c>
      <c r="M124" s="53" t="str">
        <f>IFERROR(VLOOKUP(Dateneingabe_Emissionsquellen[[#This Row],[2. Emissionsquelle
(Dropdown)]],Emissionsfaktoren!$C:$H,5,FALSE),"")</f>
        <v/>
      </c>
      <c r="N124"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24"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24"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2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2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24"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25" spans="1:19">
      <c r="A125" s="317"/>
      <c r="B125" s="43"/>
      <c r="C125" s="63"/>
      <c r="D125" s="43" t="s">
        <v>695</v>
      </c>
      <c r="E125" s="43"/>
      <c r="F125" s="158"/>
      <c r="G125" s="12" t="str">
        <f>IFERROR(VLOOKUP(Dateneingabe_Emissionsquellen[[#This Row],[2. Emissionsquelle
(Dropdown)]],Emissionsfaktoren!$C:$H,2,FALSE),"")</f>
        <v/>
      </c>
      <c r="H125" s="43"/>
      <c r="I125" s="43"/>
      <c r="J125" s="43"/>
      <c r="K125" s="53" t="str">
        <f>IFERROR(VLOOKUP(Dateneingabe_Emissionsquellen[[#This Row],[2. Emissionsquelle
(Dropdown)]],Emissionsfaktoren!$C:$H,3,FALSE),"")</f>
        <v/>
      </c>
      <c r="L125" s="53" t="str">
        <f>IFERROR(VLOOKUP(Dateneingabe_Emissionsquellen[[#This Row],[2. Emissionsquelle
(Dropdown)]],Emissionsfaktoren!$C:$H,4,FALSE),"")</f>
        <v/>
      </c>
      <c r="M125" s="53" t="str">
        <f>IFERROR(VLOOKUP(Dateneingabe_Emissionsquellen[[#This Row],[2. Emissionsquelle
(Dropdown)]],Emissionsfaktoren!$C:$H,5,FALSE),"")</f>
        <v/>
      </c>
      <c r="N125"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25"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25"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2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2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25"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26" spans="1:19">
      <c r="A126" s="317"/>
      <c r="B126" s="43"/>
      <c r="C126" s="63"/>
      <c r="D126" s="43" t="s">
        <v>695</v>
      </c>
      <c r="E126" s="43"/>
      <c r="F126" s="158"/>
      <c r="G126" s="12" t="str">
        <f>IFERROR(VLOOKUP(Dateneingabe_Emissionsquellen[[#This Row],[2. Emissionsquelle
(Dropdown)]],Emissionsfaktoren!$C:$H,2,FALSE),"")</f>
        <v/>
      </c>
      <c r="H126" s="43"/>
      <c r="I126" s="43"/>
      <c r="J126" s="43"/>
      <c r="K126" s="53" t="str">
        <f>IFERROR(VLOOKUP(Dateneingabe_Emissionsquellen[[#This Row],[2. Emissionsquelle
(Dropdown)]],Emissionsfaktoren!$C:$H,3,FALSE),"")</f>
        <v/>
      </c>
      <c r="L126" s="53" t="str">
        <f>IFERROR(VLOOKUP(Dateneingabe_Emissionsquellen[[#This Row],[2. Emissionsquelle
(Dropdown)]],Emissionsfaktoren!$C:$H,4,FALSE),"")</f>
        <v/>
      </c>
      <c r="M126" s="53" t="str">
        <f>IFERROR(VLOOKUP(Dateneingabe_Emissionsquellen[[#This Row],[2. Emissionsquelle
(Dropdown)]],Emissionsfaktoren!$C:$H,5,FALSE),"")</f>
        <v/>
      </c>
      <c r="N126"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26"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26"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2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2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26"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27" spans="1:19">
      <c r="A127" s="317"/>
      <c r="B127" s="43"/>
      <c r="C127" s="63"/>
      <c r="D127" s="43" t="s">
        <v>695</v>
      </c>
      <c r="E127" s="43"/>
      <c r="F127" s="158"/>
      <c r="G127" s="12" t="str">
        <f>IFERROR(VLOOKUP(Dateneingabe_Emissionsquellen[[#This Row],[2. Emissionsquelle
(Dropdown)]],Emissionsfaktoren!$C:$H,2,FALSE),"")</f>
        <v/>
      </c>
      <c r="H127" s="43"/>
      <c r="I127" s="43"/>
      <c r="J127" s="43"/>
      <c r="K127" s="53" t="str">
        <f>IFERROR(VLOOKUP(Dateneingabe_Emissionsquellen[[#This Row],[2. Emissionsquelle
(Dropdown)]],Emissionsfaktoren!$C:$H,3,FALSE),"")</f>
        <v/>
      </c>
      <c r="L127" s="53" t="str">
        <f>IFERROR(VLOOKUP(Dateneingabe_Emissionsquellen[[#This Row],[2. Emissionsquelle
(Dropdown)]],Emissionsfaktoren!$C:$H,4,FALSE),"")</f>
        <v/>
      </c>
      <c r="M127" s="53" t="str">
        <f>IFERROR(VLOOKUP(Dateneingabe_Emissionsquellen[[#This Row],[2. Emissionsquelle
(Dropdown)]],Emissionsfaktoren!$C:$H,5,FALSE),"")</f>
        <v/>
      </c>
      <c r="N127" s="211" t="str">
        <f>IFERROR(Dateneingabe_Emissionsquellen[[#This Row],[Menge]]*Dateneingabe_Emissionsquellen[[#This Row],[Scope 1 EF]]*IF(Dateneingabe_Emissionsquellen[[#This Row],[Datenqualität
(Dropdown)]]="ausreichend",1.1,IF(Dateneingabe_Emissionsquellen[[#This Row],[Datenqualität
(Dropdown)]]="niedrig",1.25,IF(Dateneingabe_Emissionsquellen[[#This Row],[Datenqualität
(Dropdown)]]="sehr niedrig",1.5,1))),"")</f>
        <v/>
      </c>
      <c r="O127" s="211" t="str">
        <f>IFERROR(Dateneingabe_Emissionsquellen[[#This Row],[Menge]]*Dateneingabe_Emissionsquellen[[#This Row],[Scope 2 EF]]*IF(Dateneingabe_Emissionsquellen[[#This Row],[Datenqualität
(Dropdown)]]="ausreichend",1.1,IF(Dateneingabe_Emissionsquellen[[#This Row],[Datenqualität
(Dropdown)]]="niedrig",1.25,IF(Dateneingabe_Emissionsquellen[[#This Row],[Datenqualität
(Dropdown)]]="sehr niedrig",1.5,1))),"")</f>
        <v/>
      </c>
      <c r="P127" s="211" t="str">
        <f>IFERROR(Dateneingabe_Emissionsquellen[[#This Row],[Menge]]*Dateneingabe_Emissionsquellen[[#This Row],[Scope 3 EF]]*IF(Dateneingabe_Emissionsquellen[[#This Row],[Datenqualität
(Dropdown)]]="ausreichend",1.1,IF(Dateneingabe_Emissionsquellen[[#This Row],[Datenqualität
(Dropdown)]]="niedrig",1.25,IF(Dateneingabe_Emissionsquellen[[#This Row],[Datenqualität
(Dropdown)]]="sehr niedrig",1.5,1))),"")</f>
        <v/>
      </c>
      <c r="Q12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Row],[Menge]]*Emissionsfaktoren!E$31*IF(Dateneingabe_Emissionsquellen[[#This Row],[Datenqualität
(Dropdown)]]="ausreichend",1.1,IF(Dateneingabe_Emissionsquellen[[#This Row],[Datenqualität
(Dropdown)]]="niedrig",1.25,IF(Dateneingabe_Emissionsquellen[[#This Row],[Datenqualität
(Dropdown)]]="sehr niedrig",1.5,1))),"Gilt nur für Strom")</f>
        <v>Gilt nur für Strom</v>
      </c>
      <c r="R12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Row],[Menge]]*Emissionsfaktoren!F$31*IF(Dateneingabe_Emissionsquellen[[#This Row],[Datenqualität
(Dropdown)]]="ausreichend",1.1,IF(Dateneingabe_Emissionsquellen[[#This Row],[Datenqualität
(Dropdown)]]="niedrig",1.25,IF(Dateneingabe_Emissionsquellen[[#This Row],[Datenqualität
(Dropdown)]]="sehr niedrig",1.5,1))),"Gilt nur für Strom")</f>
        <v>Gilt nur für Strom</v>
      </c>
      <c r="S127" s="211" t="str">
        <f>IF(OR(Dateneingabe_Emissionsquellen[[#This Row],[2. Emissionsquelle
(Dropdown)]]=Emissionsfaktoren!$C$30,Dateneingabe_Emissionsquellen[[#This Row],[2. Emissionsquelle
(Dropdown)]]=Emissionsfaktoren!$C$31,Dateneingabe_Emissionsquellen[[#This Row],[2. Emissionsquelle
(Dropdown)]]=Emissionsfaktoren!$C$32,Dateneingabe_Emissionsquellen[[#This Row],[2. Emissionsquelle
(Dropdown)]]=Emissionsfaktoren!$C$33,Dateneingabe_Emissionsquellen[[#This Row],[2. Emissionsquelle
(Dropdown)]]=Emissionsfaktoren!$C$35,Dateneingabe_Emissionsquellen[[#This Row],[2. Emissionsquelle
(Dropdown)]]=Emissionsfaktoren!$C$36,Dateneingabe_Emissionsquellen[[#This Row],[2. Emissionsquelle
(Dropdown)]]=Emissionsfaktoren!$C$37,Dateneingabe_Emissionsquellen[[#This Row],[2. Emissionsquelle
(Dropdown)]]=Emissionsfaktoren!$C$38,Dateneingabe_Emissionsquellen[[#This Row],[2. Emissionsquelle
(Dropdown)]]=Emissionsfaktoren!$C$39,Dateneingabe_Emissionsquellen[[#This Row],[2. Emissionsquelle
(Dropdown)]]=Emissionsfaktoren!$C$40,Dateneingabe_Emissionsquellen[[#This Row],[2. Emissionsquelle
(Dropdown)]]=Emissionsfaktoren!$C$41),Dateneingabe_Emissionsquellen[[#This Row],[Menge]]*Emissionsfaktoren!G$31*IF(Dateneingabe_Emissionsquellen[[#This Row],[Datenqualität
(Dropdown)]]="ausreichend",1.1,IF(Dateneingabe_Emissionsquellen[[#This Row],[Datenqualität
(Dropdown)]]="niedrig",1.25,IF(Dateneingabe_Emissionsquellen[[#This Row],[Datenqualität
(Dropdown)]]="sehr niedrig",1.5,1))),"Gilt nur für Strom")</f>
        <v>Gilt nur für Strom</v>
      </c>
    </row>
    <row r="128" spans="1:19">
      <c r="A128" s="212"/>
      <c r="B128" s="213"/>
      <c r="C128" s="213"/>
      <c r="D128" s="213"/>
      <c r="E128" s="213"/>
      <c r="F128" s="214"/>
      <c r="G128" s="213"/>
      <c r="H128" s="213"/>
      <c r="I128" s="213"/>
      <c r="J128" s="213"/>
      <c r="K128" s="213"/>
      <c r="L128" s="213"/>
      <c r="M128" s="213"/>
      <c r="N128" s="214">
        <f>SUBTOTAL(109,Dateneingabe_Emissionsquellen[Scope 1 MB])</f>
        <v>836.20850630000007</v>
      </c>
      <c r="O128" s="214">
        <f>SUBTOTAL(109,Dateneingabe_Emissionsquellen[Scope 2 MB])</f>
        <v>1.32707555</v>
      </c>
      <c r="P128" s="214">
        <f>SUBTOTAL(109,Dateneingabe_Emissionsquellen[Scope 3 MB])</f>
        <v>54.44155101899225</v>
      </c>
      <c r="Q128" s="214">
        <f>SUBTOTAL(109,Dateneingabe_Emissionsquellen[Scope 1 LB])</f>
        <v>0</v>
      </c>
      <c r="R128" s="214">
        <f>SUBTOTAL(109,Dateneingabe_Emissionsquellen[Scope 2 LB])</f>
        <v>0.17907000000000001</v>
      </c>
      <c r="S128" s="214">
        <f>SUBTOTAL(109,Dateneingabe_Emissionsquellen[Scope 3 LB])</f>
        <v>4.6745000000000002E-2</v>
      </c>
    </row>
    <row r="129" spans="1:10">
      <c r="A129" s="212"/>
    </row>
    <row r="130" spans="1:10" ht="14.45" customHeight="1">
      <c r="A130" s="212"/>
      <c r="B130" s="324" t="s">
        <v>698</v>
      </c>
      <c r="C130" s="324"/>
      <c r="D130" s="324"/>
      <c r="E130" s="324"/>
      <c r="F130" s="324"/>
      <c r="G130" s="324"/>
      <c r="H130" s="324"/>
      <c r="I130" s="324"/>
      <c r="J130" s="324"/>
    </row>
    <row r="131" spans="1:10">
      <c r="A131" s="212"/>
      <c r="B131" s="324"/>
      <c r="C131" s="324"/>
      <c r="D131" s="324"/>
      <c r="E131" s="324"/>
      <c r="F131" s="324"/>
      <c r="G131" s="324"/>
      <c r="H131" s="324"/>
      <c r="I131" s="324"/>
      <c r="J131" s="324"/>
    </row>
    <row r="132" spans="1:10">
      <c r="A132" s="212"/>
      <c r="B132" s="324"/>
      <c r="C132" s="324"/>
      <c r="D132" s="324"/>
      <c r="E132" s="324"/>
      <c r="F132" s="324"/>
      <c r="G132" s="324"/>
      <c r="H132" s="324"/>
      <c r="I132" s="324"/>
      <c r="J132" s="324"/>
    </row>
    <row r="133" spans="1:10">
      <c r="A133" s="212"/>
      <c r="B133" s="324"/>
      <c r="C133" s="324"/>
      <c r="D133" s="324"/>
      <c r="E133" s="324"/>
      <c r="F133" s="324"/>
      <c r="G133" s="324"/>
      <c r="H133" s="324"/>
      <c r="I133" s="324"/>
      <c r="J133" s="324"/>
    </row>
    <row r="134" spans="1:10">
      <c r="A134" s="212"/>
      <c r="B134" s="324"/>
      <c r="C134" s="324"/>
      <c r="D134" s="324"/>
      <c r="E134" s="324"/>
      <c r="F134" s="324"/>
      <c r="G134" s="324"/>
      <c r="H134" s="324"/>
      <c r="I134" s="324"/>
      <c r="J134" s="324"/>
    </row>
    <row r="135" spans="1:10">
      <c r="A135" s="212"/>
      <c r="B135" s="324"/>
      <c r="C135" s="324"/>
      <c r="D135" s="324"/>
      <c r="E135" s="324"/>
      <c r="F135" s="324"/>
      <c r="G135" s="324"/>
      <c r="H135" s="324"/>
      <c r="I135" s="324"/>
      <c r="J135" s="324"/>
    </row>
    <row r="136" spans="1:10">
      <c r="A136" s="212"/>
      <c r="B136" s="324"/>
      <c r="C136" s="324"/>
      <c r="D136" s="324"/>
      <c r="E136" s="324"/>
      <c r="F136" s="324"/>
      <c r="G136" s="324"/>
      <c r="H136" s="324"/>
      <c r="I136" s="324"/>
      <c r="J136" s="324"/>
    </row>
    <row r="137" spans="1:10">
      <c r="B137" s="324"/>
      <c r="C137" s="324"/>
      <c r="D137" s="324"/>
      <c r="E137" s="324"/>
      <c r="F137" s="324"/>
      <c r="G137" s="324"/>
      <c r="H137" s="324"/>
      <c r="I137" s="324"/>
      <c r="J137" s="324"/>
    </row>
    <row r="138" spans="1:10">
      <c r="B138" s="324"/>
      <c r="C138" s="324"/>
      <c r="D138" s="324"/>
      <c r="E138" s="324"/>
      <c r="F138" s="324"/>
      <c r="G138" s="324"/>
      <c r="H138" s="324"/>
      <c r="I138" s="324"/>
      <c r="J138" s="324"/>
    </row>
    <row r="139" spans="1:10">
      <c r="B139" s="324"/>
      <c r="C139" s="324"/>
      <c r="D139" s="324"/>
      <c r="E139" s="324"/>
      <c r="F139" s="324"/>
      <c r="G139" s="324"/>
      <c r="H139" s="324"/>
      <c r="I139" s="324"/>
      <c r="J139" s="324"/>
    </row>
    <row r="140" spans="1:10">
      <c r="B140" s="324"/>
      <c r="C140" s="324"/>
      <c r="D140" s="324"/>
      <c r="E140" s="324"/>
      <c r="F140" s="324"/>
      <c r="G140" s="324"/>
      <c r="H140" s="324"/>
      <c r="I140" s="324"/>
      <c r="J140" s="324"/>
    </row>
    <row r="141" spans="1:10" ht="30.6" customHeight="1">
      <c r="B141" s="324"/>
      <c r="C141" s="324"/>
      <c r="D141" s="324"/>
      <c r="E141" s="324"/>
      <c r="F141" s="324"/>
      <c r="G141" s="324"/>
      <c r="H141" s="324"/>
      <c r="I141" s="324"/>
      <c r="J141" s="324"/>
    </row>
    <row r="142" spans="1:10" ht="36.6" customHeight="1">
      <c r="B142" s="215"/>
      <c r="C142" s="215"/>
      <c r="D142" s="215"/>
      <c r="E142" s="215"/>
      <c r="F142" s="215"/>
      <c r="G142" s="215"/>
      <c r="H142" s="215"/>
      <c r="I142" s="215"/>
      <c r="J142" s="215"/>
    </row>
    <row r="143" spans="1:10" ht="15.75">
      <c r="B143" s="326" t="s">
        <v>692</v>
      </c>
      <c r="C143" s="326"/>
      <c r="D143" s="326"/>
      <c r="E143" s="215"/>
      <c r="F143" s="215"/>
      <c r="G143" s="215"/>
      <c r="H143" s="215"/>
      <c r="I143" s="215"/>
      <c r="J143" s="215"/>
    </row>
    <row r="145" spans="2:7" ht="15" customHeight="1">
      <c r="B145" s="327" t="s">
        <v>708</v>
      </c>
      <c r="C145" s="328"/>
      <c r="D145" s="329"/>
    </row>
    <row r="146" spans="2:7" ht="64.5" customHeight="1">
      <c r="B146" s="330"/>
      <c r="C146" s="331"/>
      <c r="D146" s="332"/>
    </row>
    <row r="147" spans="2:7">
      <c r="B147" s="216"/>
      <c r="C147" s="216"/>
      <c r="D147" s="216"/>
    </row>
    <row r="148" spans="2:7" ht="15.6" customHeight="1" outlineLevel="1">
      <c r="B148" s="325" t="s">
        <v>195</v>
      </c>
      <c r="C148" s="325"/>
      <c r="D148" s="217" t="s">
        <v>171</v>
      </c>
      <c r="E148" s="218"/>
      <c r="F148" s="218"/>
      <c r="G148" s="218"/>
    </row>
    <row r="149" spans="2:7" ht="30.75" outlineLevel="2" thickBot="1">
      <c r="B149" s="219" t="s">
        <v>1</v>
      </c>
      <c r="C149" s="220" t="s">
        <v>41</v>
      </c>
      <c r="D149" s="218"/>
      <c r="E149" s="218"/>
      <c r="F149" s="218"/>
      <c r="G149" s="218"/>
    </row>
    <row r="150" spans="2:7" outlineLevel="2">
      <c r="B150" s="221" t="s">
        <v>2</v>
      </c>
      <c r="C150" s="45">
        <v>0</v>
      </c>
    </row>
    <row r="151" spans="2:7" outlineLevel="2">
      <c r="B151" s="199" t="s">
        <v>3</v>
      </c>
      <c r="C151" s="46">
        <v>0</v>
      </c>
    </row>
    <row r="152" spans="2:7" outlineLevel="2">
      <c r="B152" s="222" t="s">
        <v>4</v>
      </c>
      <c r="C152" s="47">
        <v>0</v>
      </c>
    </row>
    <row r="153" spans="2:7" outlineLevel="2">
      <c r="B153" s="199" t="s">
        <v>5</v>
      </c>
      <c r="C153" s="46">
        <v>0</v>
      </c>
    </row>
    <row r="154" spans="2:7" outlineLevel="2">
      <c r="B154" s="222" t="s">
        <v>6</v>
      </c>
      <c r="C154" s="48">
        <v>0</v>
      </c>
      <c r="D154" s="228">
        <f>SUM(C150:C154)</f>
        <v>0</v>
      </c>
    </row>
    <row r="155" spans="2:7" outlineLevel="2">
      <c r="B155" s="224" t="s">
        <v>705</v>
      </c>
      <c r="C155" s="227">
        <f>Emissionsfaktoren!H32</f>
        <v>0</v>
      </c>
      <c r="D155" s="223"/>
    </row>
    <row r="156" spans="2:7" ht="15.75" outlineLevel="2" thickBot="1"/>
    <row r="157" spans="2:7" ht="16.5" outlineLevel="1" thickBot="1">
      <c r="B157" s="320" t="s">
        <v>196</v>
      </c>
      <c r="C157" s="321"/>
      <c r="D157" s="322" t="s">
        <v>171</v>
      </c>
      <c r="E157" s="323"/>
      <c r="F157" s="323"/>
      <c r="G157" s="323"/>
    </row>
    <row r="158" spans="2:7" ht="30.75" outlineLevel="2" thickBot="1">
      <c r="B158" s="225" t="s">
        <v>1</v>
      </c>
      <c r="C158" s="226" t="s">
        <v>41</v>
      </c>
      <c r="D158" s="323"/>
      <c r="E158" s="323"/>
      <c r="F158" s="323"/>
      <c r="G158" s="323"/>
    </row>
    <row r="159" spans="2:7" outlineLevel="2">
      <c r="B159" s="222" t="s">
        <v>2</v>
      </c>
      <c r="C159" s="45">
        <v>0</v>
      </c>
    </row>
    <row r="160" spans="2:7" outlineLevel="2">
      <c r="B160" s="199" t="s">
        <v>3</v>
      </c>
      <c r="C160" s="46">
        <v>0</v>
      </c>
    </row>
    <row r="161" spans="2:7" outlineLevel="2">
      <c r="B161" s="222" t="s">
        <v>4</v>
      </c>
      <c r="C161" s="47">
        <v>0</v>
      </c>
    </row>
    <row r="162" spans="2:7" outlineLevel="2">
      <c r="B162" s="199" t="s">
        <v>5</v>
      </c>
      <c r="C162" s="46">
        <v>0</v>
      </c>
    </row>
    <row r="163" spans="2:7" outlineLevel="2">
      <c r="B163" s="222" t="s">
        <v>6</v>
      </c>
      <c r="C163" s="48">
        <v>0</v>
      </c>
      <c r="D163" s="228">
        <f>SUM(C159:C163)</f>
        <v>0</v>
      </c>
    </row>
    <row r="164" spans="2:7" outlineLevel="2">
      <c r="B164" s="224" t="s">
        <v>705</v>
      </c>
      <c r="C164" s="227">
        <f>Emissionsfaktoren!H33</f>
        <v>0</v>
      </c>
      <c r="D164" s="223"/>
    </row>
    <row r="165" spans="2:7" ht="15.75" outlineLevel="2" thickBot="1">
      <c r="D165" s="223"/>
    </row>
    <row r="166" spans="2:7" ht="16.5" outlineLevel="1" thickBot="1">
      <c r="B166" s="320" t="s">
        <v>197</v>
      </c>
      <c r="C166" s="321"/>
      <c r="D166" s="322" t="s">
        <v>171</v>
      </c>
      <c r="E166" s="323"/>
      <c r="F166" s="323"/>
      <c r="G166" s="323"/>
    </row>
    <row r="167" spans="2:7" ht="30.75" outlineLevel="2" thickBot="1">
      <c r="B167" s="225" t="s">
        <v>1</v>
      </c>
      <c r="C167" s="226" t="s">
        <v>41</v>
      </c>
      <c r="D167" s="323"/>
      <c r="E167" s="323"/>
      <c r="F167" s="323"/>
      <c r="G167" s="323"/>
    </row>
    <row r="168" spans="2:7" outlineLevel="2">
      <c r="B168" s="222" t="s">
        <v>2</v>
      </c>
      <c r="C168" s="45">
        <v>0</v>
      </c>
    </row>
    <row r="169" spans="2:7" outlineLevel="2">
      <c r="B169" s="199" t="s">
        <v>3</v>
      </c>
      <c r="C169" s="46">
        <v>0</v>
      </c>
    </row>
    <row r="170" spans="2:7" outlineLevel="2">
      <c r="B170" s="222" t="s">
        <v>4</v>
      </c>
      <c r="C170" s="47">
        <v>0</v>
      </c>
    </row>
    <row r="171" spans="2:7" outlineLevel="2">
      <c r="B171" s="199" t="s">
        <v>5</v>
      </c>
      <c r="C171" s="46">
        <v>0</v>
      </c>
    </row>
    <row r="172" spans="2:7" outlineLevel="2">
      <c r="B172" s="222" t="s">
        <v>6</v>
      </c>
      <c r="C172" s="48">
        <v>0</v>
      </c>
      <c r="D172" s="228">
        <f>SUM(C168:C172)</f>
        <v>0</v>
      </c>
    </row>
    <row r="173" spans="2:7" outlineLevel="2">
      <c r="B173" s="224" t="s">
        <v>705</v>
      </c>
      <c r="C173" s="227">
        <f>Emissionsfaktoren!H34</f>
        <v>0</v>
      </c>
    </row>
    <row r="174" spans="2:7" ht="15.75" outlineLevel="2" thickBot="1"/>
    <row r="175" spans="2:7" ht="16.5" outlineLevel="1" thickBot="1">
      <c r="B175" s="320" t="s">
        <v>198</v>
      </c>
      <c r="C175" s="321"/>
      <c r="D175" s="322" t="s">
        <v>171</v>
      </c>
      <c r="E175" s="323"/>
      <c r="F175" s="323"/>
      <c r="G175" s="323"/>
    </row>
    <row r="176" spans="2:7" ht="30.75" outlineLevel="2" thickBot="1">
      <c r="B176" s="225" t="s">
        <v>1</v>
      </c>
      <c r="C176" s="226" t="s">
        <v>41</v>
      </c>
      <c r="D176" s="323"/>
      <c r="E176" s="323"/>
      <c r="F176" s="323"/>
      <c r="G176" s="323"/>
    </row>
    <row r="177" spans="2:7" outlineLevel="2">
      <c r="B177" s="222" t="s">
        <v>2</v>
      </c>
      <c r="C177" s="45">
        <v>0</v>
      </c>
    </row>
    <row r="178" spans="2:7" outlineLevel="2">
      <c r="B178" s="199" t="s">
        <v>3</v>
      </c>
      <c r="C178" s="46">
        <v>0</v>
      </c>
    </row>
    <row r="179" spans="2:7" outlineLevel="2">
      <c r="B179" s="222" t="s">
        <v>4</v>
      </c>
      <c r="C179" s="47">
        <v>0</v>
      </c>
    </row>
    <row r="180" spans="2:7" outlineLevel="2">
      <c r="B180" s="199" t="s">
        <v>5</v>
      </c>
      <c r="C180" s="46">
        <v>0</v>
      </c>
    </row>
    <row r="181" spans="2:7" outlineLevel="2">
      <c r="B181" s="222" t="s">
        <v>6</v>
      </c>
      <c r="C181" s="48">
        <v>0</v>
      </c>
      <c r="D181" s="228">
        <f>SUM(C177:C181)</f>
        <v>0</v>
      </c>
    </row>
    <row r="182" spans="2:7" outlineLevel="2">
      <c r="B182" s="224" t="s">
        <v>705</v>
      </c>
      <c r="C182" s="227">
        <f>Emissionsfaktoren!H35</f>
        <v>0</v>
      </c>
      <c r="D182" s="223"/>
    </row>
    <row r="183" spans="2:7" ht="15.75" outlineLevel="2" thickBot="1">
      <c r="D183" s="223"/>
    </row>
    <row r="184" spans="2:7" ht="16.5" outlineLevel="1" thickBot="1">
      <c r="B184" s="320" t="s">
        <v>199</v>
      </c>
      <c r="C184" s="321"/>
      <c r="D184" s="322" t="s">
        <v>171</v>
      </c>
      <c r="E184" s="323"/>
      <c r="F184" s="323"/>
      <c r="G184" s="323"/>
    </row>
    <row r="185" spans="2:7" ht="30.75" outlineLevel="2" thickBot="1">
      <c r="B185" s="225" t="s">
        <v>1</v>
      </c>
      <c r="C185" s="226" t="s">
        <v>41</v>
      </c>
      <c r="D185" s="323"/>
      <c r="E185" s="323"/>
      <c r="F185" s="323"/>
      <c r="G185" s="323"/>
    </row>
    <row r="186" spans="2:7" outlineLevel="2">
      <c r="B186" s="222" t="s">
        <v>2</v>
      </c>
      <c r="C186" s="45">
        <v>0</v>
      </c>
    </row>
    <row r="187" spans="2:7" outlineLevel="2">
      <c r="B187" s="199" t="s">
        <v>3</v>
      </c>
      <c r="C187" s="46">
        <v>0</v>
      </c>
    </row>
    <row r="188" spans="2:7" outlineLevel="2">
      <c r="B188" s="222" t="s">
        <v>4</v>
      </c>
      <c r="C188" s="47">
        <v>0</v>
      </c>
    </row>
    <row r="189" spans="2:7" outlineLevel="2">
      <c r="B189" s="199" t="s">
        <v>5</v>
      </c>
      <c r="C189" s="46">
        <v>0</v>
      </c>
    </row>
    <row r="190" spans="2:7" outlineLevel="2">
      <c r="B190" s="222" t="s">
        <v>6</v>
      </c>
      <c r="C190" s="48">
        <v>0</v>
      </c>
      <c r="D190" s="228">
        <f>SUM(C186:C190)</f>
        <v>0</v>
      </c>
    </row>
    <row r="191" spans="2:7" outlineLevel="2">
      <c r="B191" s="224" t="s">
        <v>705</v>
      </c>
      <c r="C191" s="227">
        <f>Emissionsfaktoren!H36</f>
        <v>0</v>
      </c>
      <c r="D191" s="223"/>
    </row>
    <row r="192" spans="2:7" ht="15.75" outlineLevel="2" thickBot="1">
      <c r="D192" s="223"/>
    </row>
    <row r="193" spans="2:7" ht="16.5" outlineLevel="1" thickBot="1">
      <c r="B193" s="320" t="s">
        <v>200</v>
      </c>
      <c r="C193" s="321"/>
      <c r="D193" s="322" t="s">
        <v>171</v>
      </c>
      <c r="E193" s="323"/>
      <c r="F193" s="323"/>
      <c r="G193" s="323"/>
    </row>
    <row r="194" spans="2:7" ht="30.75" outlineLevel="2" thickBot="1">
      <c r="B194" s="225" t="s">
        <v>1</v>
      </c>
      <c r="C194" s="226" t="s">
        <v>41</v>
      </c>
      <c r="D194" s="323"/>
      <c r="E194" s="323"/>
      <c r="F194" s="323"/>
      <c r="G194" s="323"/>
    </row>
    <row r="195" spans="2:7" outlineLevel="2">
      <c r="B195" s="222" t="s">
        <v>2</v>
      </c>
      <c r="C195" s="45">
        <v>0</v>
      </c>
    </row>
    <row r="196" spans="2:7" outlineLevel="2">
      <c r="B196" s="199" t="s">
        <v>3</v>
      </c>
      <c r="C196" s="46">
        <v>0</v>
      </c>
    </row>
    <row r="197" spans="2:7" outlineLevel="2">
      <c r="B197" s="222" t="s">
        <v>4</v>
      </c>
      <c r="C197" s="47">
        <v>0</v>
      </c>
    </row>
    <row r="198" spans="2:7" outlineLevel="2">
      <c r="B198" s="199" t="s">
        <v>5</v>
      </c>
      <c r="C198" s="46">
        <v>0</v>
      </c>
    </row>
    <row r="199" spans="2:7" outlineLevel="2">
      <c r="B199" s="222" t="s">
        <v>6</v>
      </c>
      <c r="C199" s="48">
        <v>0</v>
      </c>
      <c r="D199" s="228">
        <f>SUM(C195:C199)</f>
        <v>0</v>
      </c>
    </row>
    <row r="200" spans="2:7" outlineLevel="2">
      <c r="B200" s="224" t="s">
        <v>705</v>
      </c>
      <c r="C200" s="227">
        <f>Emissionsfaktoren!H37</f>
        <v>0</v>
      </c>
      <c r="D200" s="223"/>
    </row>
    <row r="201" spans="2:7" ht="15.75" outlineLevel="2" thickBot="1">
      <c r="D201" s="223"/>
    </row>
    <row r="202" spans="2:7" ht="16.5" outlineLevel="1" thickBot="1">
      <c r="B202" s="320" t="s">
        <v>201</v>
      </c>
      <c r="C202" s="321"/>
      <c r="D202" s="322" t="s">
        <v>171</v>
      </c>
      <c r="E202" s="323"/>
      <c r="F202" s="323"/>
      <c r="G202" s="323"/>
    </row>
    <row r="203" spans="2:7" ht="30.75" outlineLevel="2" thickBot="1">
      <c r="B203" s="225" t="s">
        <v>1</v>
      </c>
      <c r="C203" s="226" t="s">
        <v>41</v>
      </c>
      <c r="D203" s="323"/>
      <c r="E203" s="323"/>
      <c r="F203" s="323"/>
      <c r="G203" s="323"/>
    </row>
    <row r="204" spans="2:7" outlineLevel="2">
      <c r="B204" s="222" t="s">
        <v>2</v>
      </c>
      <c r="C204" s="45">
        <v>0</v>
      </c>
    </row>
    <row r="205" spans="2:7" outlineLevel="2">
      <c r="B205" s="199" t="s">
        <v>3</v>
      </c>
      <c r="C205" s="46">
        <v>0</v>
      </c>
    </row>
    <row r="206" spans="2:7" outlineLevel="2">
      <c r="B206" s="222" t="s">
        <v>4</v>
      </c>
      <c r="C206" s="47">
        <v>0</v>
      </c>
    </row>
    <row r="207" spans="2:7" outlineLevel="2">
      <c r="B207" s="199" t="s">
        <v>5</v>
      </c>
      <c r="C207" s="46">
        <v>0</v>
      </c>
    </row>
    <row r="208" spans="2:7" outlineLevel="2">
      <c r="B208" s="222" t="s">
        <v>6</v>
      </c>
      <c r="C208" s="48">
        <v>0</v>
      </c>
      <c r="D208" s="228">
        <f>SUM(C204:C208)</f>
        <v>0</v>
      </c>
    </row>
    <row r="209" spans="2:7" outlineLevel="2">
      <c r="B209" s="224" t="s">
        <v>705</v>
      </c>
      <c r="C209" s="227">
        <f>Emissionsfaktoren!H38</f>
        <v>0</v>
      </c>
      <c r="D209" s="223"/>
    </row>
    <row r="210" spans="2:7" ht="15.75" outlineLevel="2" thickBot="1">
      <c r="D210" s="223"/>
    </row>
    <row r="211" spans="2:7" ht="16.5" outlineLevel="1" thickBot="1">
      <c r="B211" s="320" t="s">
        <v>202</v>
      </c>
      <c r="C211" s="321"/>
      <c r="D211" s="322" t="s">
        <v>171</v>
      </c>
      <c r="E211" s="323"/>
      <c r="F211" s="323"/>
      <c r="G211" s="323"/>
    </row>
    <row r="212" spans="2:7" ht="30.75" outlineLevel="2" thickBot="1">
      <c r="B212" s="225" t="s">
        <v>1</v>
      </c>
      <c r="C212" s="226" t="s">
        <v>41</v>
      </c>
      <c r="D212" s="323"/>
      <c r="E212" s="323"/>
      <c r="F212" s="323"/>
      <c r="G212" s="323"/>
    </row>
    <row r="213" spans="2:7" outlineLevel="2">
      <c r="B213" s="222" t="s">
        <v>2</v>
      </c>
      <c r="C213" s="45">
        <v>0</v>
      </c>
    </row>
    <row r="214" spans="2:7" outlineLevel="2">
      <c r="B214" s="199" t="s">
        <v>3</v>
      </c>
      <c r="C214" s="46">
        <v>0</v>
      </c>
    </row>
    <row r="215" spans="2:7" outlineLevel="2">
      <c r="B215" s="222" t="s">
        <v>4</v>
      </c>
      <c r="C215" s="47">
        <v>0</v>
      </c>
    </row>
    <row r="216" spans="2:7" outlineLevel="2">
      <c r="B216" s="199" t="s">
        <v>5</v>
      </c>
      <c r="C216" s="46">
        <v>0</v>
      </c>
    </row>
    <row r="217" spans="2:7" outlineLevel="2">
      <c r="B217" s="222" t="s">
        <v>6</v>
      </c>
      <c r="C217" s="48">
        <v>0</v>
      </c>
      <c r="D217" s="228">
        <f>SUM(C213:C217)</f>
        <v>0</v>
      </c>
    </row>
    <row r="218" spans="2:7" outlineLevel="2">
      <c r="B218" s="224" t="s">
        <v>705</v>
      </c>
      <c r="C218" s="227">
        <f>Emissionsfaktoren!H39</f>
        <v>0</v>
      </c>
      <c r="D218" s="223"/>
    </row>
    <row r="219" spans="2:7" ht="15.75" outlineLevel="2" thickBot="1">
      <c r="D219" s="223"/>
    </row>
    <row r="220" spans="2:7" ht="16.5" outlineLevel="1" thickBot="1">
      <c r="B220" s="320" t="s">
        <v>203</v>
      </c>
      <c r="C220" s="321"/>
      <c r="D220" s="322" t="s">
        <v>171</v>
      </c>
      <c r="E220" s="323"/>
      <c r="F220" s="323"/>
      <c r="G220" s="323"/>
    </row>
    <row r="221" spans="2:7" ht="30.75" outlineLevel="2" thickBot="1">
      <c r="B221" s="225" t="s">
        <v>1</v>
      </c>
      <c r="C221" s="226" t="s">
        <v>41</v>
      </c>
      <c r="D221" s="323"/>
      <c r="E221" s="323"/>
      <c r="F221" s="323"/>
      <c r="G221" s="323"/>
    </row>
    <row r="222" spans="2:7" outlineLevel="2">
      <c r="B222" s="222" t="s">
        <v>2</v>
      </c>
      <c r="C222" s="45">
        <v>0</v>
      </c>
    </row>
    <row r="223" spans="2:7" outlineLevel="2">
      <c r="B223" s="199" t="s">
        <v>3</v>
      </c>
      <c r="C223" s="46">
        <v>0</v>
      </c>
    </row>
    <row r="224" spans="2:7" outlineLevel="2">
      <c r="B224" s="222" t="s">
        <v>4</v>
      </c>
      <c r="C224" s="47">
        <v>0</v>
      </c>
    </row>
    <row r="225" spans="2:7" outlineLevel="2">
      <c r="B225" s="199" t="s">
        <v>5</v>
      </c>
      <c r="C225" s="46">
        <v>0</v>
      </c>
    </row>
    <row r="226" spans="2:7" outlineLevel="2">
      <c r="B226" s="222" t="s">
        <v>6</v>
      </c>
      <c r="C226" s="48">
        <v>0</v>
      </c>
      <c r="D226" s="228">
        <f>SUM(C222:C226)</f>
        <v>0</v>
      </c>
    </row>
    <row r="227" spans="2:7" outlineLevel="2">
      <c r="B227" s="224" t="s">
        <v>705</v>
      </c>
      <c r="C227" s="227">
        <f>Emissionsfaktoren!H40</f>
        <v>0</v>
      </c>
      <c r="D227" s="223"/>
    </row>
    <row r="228" spans="2:7" ht="15.75" outlineLevel="2" thickBot="1">
      <c r="D228" s="223"/>
    </row>
    <row r="229" spans="2:7" ht="16.5" outlineLevel="1" thickBot="1">
      <c r="B229" s="320" t="s">
        <v>204</v>
      </c>
      <c r="C229" s="321"/>
      <c r="D229" s="322" t="s">
        <v>171</v>
      </c>
      <c r="E229" s="323"/>
      <c r="F229" s="323"/>
      <c r="G229" s="323"/>
    </row>
    <row r="230" spans="2:7" ht="30.75" outlineLevel="2" thickBot="1">
      <c r="B230" s="225" t="s">
        <v>1</v>
      </c>
      <c r="C230" s="226" t="s">
        <v>41</v>
      </c>
      <c r="D230" s="323"/>
      <c r="E230" s="323"/>
      <c r="F230" s="323"/>
      <c r="G230" s="323"/>
    </row>
    <row r="231" spans="2:7" outlineLevel="2">
      <c r="B231" s="222" t="s">
        <v>2</v>
      </c>
      <c r="C231" s="45">
        <v>0</v>
      </c>
    </row>
    <row r="232" spans="2:7" outlineLevel="2">
      <c r="B232" s="199" t="s">
        <v>3</v>
      </c>
      <c r="C232" s="46">
        <v>0</v>
      </c>
    </row>
    <row r="233" spans="2:7" outlineLevel="2">
      <c r="B233" s="222" t="s">
        <v>4</v>
      </c>
      <c r="C233" s="47">
        <v>0</v>
      </c>
    </row>
    <row r="234" spans="2:7" outlineLevel="2">
      <c r="B234" s="199" t="s">
        <v>5</v>
      </c>
      <c r="C234" s="46">
        <v>0</v>
      </c>
    </row>
    <row r="235" spans="2:7" outlineLevel="2">
      <c r="B235" s="222" t="s">
        <v>6</v>
      </c>
      <c r="C235" s="48">
        <v>0</v>
      </c>
      <c r="D235" s="228">
        <f>SUM(C231:C235)</f>
        <v>0</v>
      </c>
    </row>
    <row r="236" spans="2:7" outlineLevel="2">
      <c r="B236" s="224" t="s">
        <v>705</v>
      </c>
      <c r="C236" s="227">
        <f>Emissionsfaktoren!H41</f>
        <v>0</v>
      </c>
      <c r="D236" s="223"/>
    </row>
    <row r="237" spans="2:7" outlineLevel="1"/>
  </sheetData>
  <sheetProtection algorithmName="SHA-512" hashValue="OImSc60Rb1vZ4iW39zjkmnpXnwU81lOGIetX+unbQXjY++9i2xuiCFnHGVsLF/cmvDpKusSZSx7eUlhv41aCpw==" saltValue="tOMo1nAW0Gv6HOM8XOz6Dg==" spinCount="100000" sheet="1" insertRows="0" deleteRows="0"/>
  <mergeCells count="41">
    <mergeCell ref="D193:G194"/>
    <mergeCell ref="B130:J141"/>
    <mergeCell ref="B148:C148"/>
    <mergeCell ref="B157:C157"/>
    <mergeCell ref="D157:G158"/>
    <mergeCell ref="B166:C166"/>
    <mergeCell ref="B175:C175"/>
    <mergeCell ref="B184:C184"/>
    <mergeCell ref="B193:C193"/>
    <mergeCell ref="B143:D143"/>
    <mergeCell ref="B145:D146"/>
    <mergeCell ref="D166:G167"/>
    <mergeCell ref="D175:G176"/>
    <mergeCell ref="D184:G185"/>
    <mergeCell ref="B202:C202"/>
    <mergeCell ref="D202:G203"/>
    <mergeCell ref="D211:G212"/>
    <mergeCell ref="D220:G221"/>
    <mergeCell ref="D229:G230"/>
    <mergeCell ref="B229:C229"/>
    <mergeCell ref="B211:C211"/>
    <mergeCell ref="B220:C220"/>
    <mergeCell ref="O2:Q2"/>
    <mergeCell ref="R2:T2"/>
    <mergeCell ref="K6:M6"/>
    <mergeCell ref="N6:P6"/>
    <mergeCell ref="Q6:S6"/>
    <mergeCell ref="A78:A87"/>
    <mergeCell ref="A88:A97"/>
    <mergeCell ref="A98:A107"/>
    <mergeCell ref="A118:A127"/>
    <mergeCell ref="L2:N2"/>
    <mergeCell ref="B6:J6"/>
    <mergeCell ref="A8:A17"/>
    <mergeCell ref="A18:A27"/>
    <mergeCell ref="A28:A37"/>
    <mergeCell ref="A38:A47"/>
    <mergeCell ref="A48:A57"/>
    <mergeCell ref="A58:A67"/>
    <mergeCell ref="A68:A77"/>
    <mergeCell ref="A108:A117"/>
  </mergeCells>
  <phoneticPr fontId="1" type="noConversion"/>
  <conditionalFormatting sqref="C150:C154 C156">
    <cfRule type="expression" dxfId="192" priority="35">
      <formula>$D$154&gt;100%</formula>
    </cfRule>
  </conditionalFormatting>
  <conditionalFormatting sqref="C159:C163">
    <cfRule type="expression" dxfId="191" priority="9">
      <formula>$D$154&gt;100%</formula>
    </cfRule>
  </conditionalFormatting>
  <conditionalFormatting sqref="C165">
    <cfRule type="expression" dxfId="190" priority="33">
      <formula>$D$163&gt;100%</formula>
    </cfRule>
  </conditionalFormatting>
  <conditionalFormatting sqref="C168:C172">
    <cfRule type="expression" dxfId="189" priority="8">
      <formula>$D$154&gt;100%</formula>
    </cfRule>
  </conditionalFormatting>
  <conditionalFormatting sqref="C174">
    <cfRule type="expression" dxfId="188" priority="31">
      <formula>$D$172&gt;100%</formula>
    </cfRule>
  </conditionalFormatting>
  <conditionalFormatting sqref="C177:C181">
    <cfRule type="expression" dxfId="187" priority="7">
      <formula>$D$154&gt;100%</formula>
    </cfRule>
  </conditionalFormatting>
  <conditionalFormatting sqref="C183">
    <cfRule type="expression" dxfId="186" priority="29">
      <formula>$D$181&gt;100%</formula>
    </cfRule>
  </conditionalFormatting>
  <conditionalFormatting sqref="C186:C190">
    <cfRule type="expression" dxfId="185" priority="6">
      <formula>$D$154&gt;100%</formula>
    </cfRule>
  </conditionalFormatting>
  <conditionalFormatting sqref="C192">
    <cfRule type="expression" dxfId="184" priority="15">
      <formula>$D$172&gt;100%</formula>
    </cfRule>
  </conditionalFormatting>
  <conditionalFormatting sqref="C195:C199">
    <cfRule type="expression" dxfId="183" priority="5">
      <formula>$D$154&gt;100%</formula>
    </cfRule>
  </conditionalFormatting>
  <conditionalFormatting sqref="C201">
    <cfRule type="expression" dxfId="182" priority="14">
      <formula>$D$172&gt;100%</formula>
    </cfRule>
  </conditionalFormatting>
  <conditionalFormatting sqref="C204:C208">
    <cfRule type="expression" dxfId="181" priority="4">
      <formula>$D$154&gt;100%</formula>
    </cfRule>
  </conditionalFormatting>
  <conditionalFormatting sqref="C210">
    <cfRule type="expression" dxfId="180" priority="13">
      <formula>$D$172&gt;100%</formula>
    </cfRule>
  </conditionalFormatting>
  <conditionalFormatting sqref="C213:C217">
    <cfRule type="expression" dxfId="179" priority="3">
      <formula>$D$154&gt;100%</formula>
    </cfRule>
  </conditionalFormatting>
  <conditionalFormatting sqref="C219">
    <cfRule type="expression" dxfId="178" priority="12">
      <formula>$D$172&gt;100%</formula>
    </cfRule>
  </conditionalFormatting>
  <conditionalFormatting sqref="C222:C226">
    <cfRule type="expression" dxfId="177" priority="2">
      <formula>$D$154&gt;100%</formula>
    </cfRule>
  </conditionalFormatting>
  <conditionalFormatting sqref="C228">
    <cfRule type="expression" dxfId="176" priority="11">
      <formula>$D$172&gt;100%</formula>
    </cfRule>
  </conditionalFormatting>
  <conditionalFormatting sqref="C231:C235">
    <cfRule type="expression" dxfId="175" priority="1">
      <formula>$D$154&gt;100%</formula>
    </cfRule>
  </conditionalFormatting>
  <conditionalFormatting sqref="C237">
    <cfRule type="expression" dxfId="174" priority="10">
      <formula>$D$172&gt;100%</formula>
    </cfRule>
  </conditionalFormatting>
  <conditionalFormatting sqref="D148:G149">
    <cfRule type="expression" dxfId="173" priority="36">
      <formula>$D$154&gt;100%</formula>
    </cfRule>
  </conditionalFormatting>
  <conditionalFormatting sqref="D157:G158">
    <cfRule type="expression" dxfId="172" priority="34">
      <formula>$D$163&gt;100%</formula>
    </cfRule>
  </conditionalFormatting>
  <conditionalFormatting sqref="D166:G167">
    <cfRule type="expression" dxfId="171" priority="32">
      <formula>$D$172&gt;100%</formula>
    </cfRule>
  </conditionalFormatting>
  <conditionalFormatting sqref="D175:G176">
    <cfRule type="expression" dxfId="170" priority="30">
      <formula>$D$181&gt;100%</formula>
    </cfRule>
  </conditionalFormatting>
  <conditionalFormatting sqref="D184:G185">
    <cfRule type="expression" dxfId="169" priority="27">
      <formula>$D$190&gt;100%</formula>
    </cfRule>
  </conditionalFormatting>
  <conditionalFormatting sqref="D193:G194">
    <cfRule type="expression" dxfId="168" priority="26">
      <formula>$D$199&gt;100%</formula>
    </cfRule>
  </conditionalFormatting>
  <conditionalFormatting sqref="D202:G203">
    <cfRule type="expression" dxfId="167" priority="23">
      <formula>$D$208&gt;100%</formula>
    </cfRule>
  </conditionalFormatting>
  <conditionalFormatting sqref="D211:G212">
    <cfRule type="expression" dxfId="166" priority="22">
      <formula>$D$217&gt;100%</formula>
    </cfRule>
  </conditionalFormatting>
  <conditionalFormatting sqref="D220:G221">
    <cfRule type="expression" dxfId="165" priority="19">
      <formula>$D$226&gt;100%</formula>
    </cfRule>
  </conditionalFormatting>
  <conditionalFormatting sqref="D229:G230">
    <cfRule type="expression" dxfId="164" priority="18">
      <formula>$D$235&gt;100%</formula>
    </cfRule>
  </conditionalFormatting>
  <dataValidations count="1">
    <dataValidation type="list" allowBlank="1" showInputMessage="1" showErrorMessage="1" sqref="E8:E127">
      <formula1>INDIRECT($D8)</formula1>
    </dataValidation>
  </dataValidations>
  <hyperlinks>
    <hyperlink ref="B4" location="Info_Energie" display="Info/Hilfe/Anleitung"/>
    <hyperlink ref="C4" location="Info_Stromtarif" display="Eigene Stromtarife"/>
  </hyperlinks>
  <pageMargins left="0.7" right="0.7" top="0.78740157499999996" bottom="0.78740157499999996" header="0.3" footer="0.3"/>
  <pageSetup paperSize="9" orientation="portrait" r:id="rId1"/>
  <ignoredErrors>
    <ignoredError sqref="G8:G10" unlockedFormula="1"/>
  </ignoredErrors>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INDIRECT(Dropdowns!$B$84)</xm:f>
          </x14:formula1>
          <xm:sqref>H8:H127</xm:sqref>
        </x14:dataValidation>
        <x14:dataValidation type="list" allowBlank="1" showInputMessage="1" showErrorMessage="1">
          <x14:formula1>
            <xm:f>INDIRECT(Dropdowns!$B$2)</xm:f>
          </x14:formula1>
          <xm:sqref>B8:B127</xm:sqref>
        </x14:dataValidation>
        <x14:dataValidation type="list" allowBlank="1" showInputMessage="1" showErrorMessage="1">
          <x14:formula1>
            <xm:f>INDIRECT(Dropdowns!$B$49)</xm:f>
          </x14:formula1>
          <xm:sqref>D8:D127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B800"/>
  </sheetPr>
  <dimension ref="A1:T115"/>
  <sheetViews>
    <sheetView showGridLines="0" zoomScaleNormal="100" workbookViewId="0">
      <pane ySplit="7" topLeftCell="A8" activePane="bottomLeft" state="frozen"/>
      <selection pane="bottomLeft" activeCell="D80" sqref="D80"/>
    </sheetView>
  </sheetViews>
  <sheetFormatPr baseColWidth="10" defaultColWidth="11.42578125" defaultRowHeight="15" outlineLevelCol="1"/>
  <cols>
    <col min="1" max="1" width="13.140625" customWidth="1"/>
    <col min="2" max="2" width="24.5703125" customWidth="1"/>
    <col min="3" max="3" width="43" bestFit="1" customWidth="1"/>
    <col min="4" max="4" width="53" bestFit="1" customWidth="1"/>
    <col min="5" max="5" width="16.140625" customWidth="1"/>
    <col min="6" max="6" width="17.85546875" style="174" customWidth="1"/>
    <col min="7" max="7" width="16.85546875" customWidth="1"/>
    <col min="8" max="8" width="13" customWidth="1"/>
    <col min="9" max="9" width="14.42578125" customWidth="1"/>
    <col min="10" max="18" width="14.42578125" hidden="1" customWidth="1" outlineLevel="1"/>
    <col min="19" max="19" width="14.42578125" customWidth="1" collapsed="1"/>
    <col min="20" max="20" width="11.42578125" customWidth="1"/>
  </cols>
  <sheetData>
    <row r="1" spans="1:20">
      <c r="D1" s="60"/>
      <c r="H1" s="60"/>
      <c r="K1" s="60"/>
    </row>
    <row r="2" spans="1:20" ht="21">
      <c r="B2" s="20" t="s">
        <v>207</v>
      </c>
      <c r="D2" s="60"/>
      <c r="H2" s="61"/>
      <c r="L2" s="344"/>
      <c r="M2" s="344"/>
      <c r="N2" s="344"/>
      <c r="O2" s="344"/>
      <c r="P2" s="344"/>
      <c r="Q2" s="344"/>
      <c r="R2" s="344"/>
      <c r="S2" s="344"/>
      <c r="T2" s="344"/>
    </row>
    <row r="3" spans="1:20" ht="3" customHeight="1" thickBot="1"/>
    <row r="4" spans="1:20" ht="19.5" thickBot="1">
      <c r="B4" s="3" t="s">
        <v>35</v>
      </c>
      <c r="M4" s="38"/>
      <c r="N4" s="38"/>
      <c r="O4" s="38"/>
      <c r="P4" s="344"/>
      <c r="Q4" s="344"/>
      <c r="R4" s="344"/>
      <c r="S4" s="38"/>
    </row>
    <row r="5" spans="1:20" ht="3" customHeight="1"/>
    <row r="6" spans="1:20" ht="20.25">
      <c r="B6" s="344" t="s">
        <v>7</v>
      </c>
      <c r="C6" s="344"/>
      <c r="D6" s="344"/>
      <c r="E6" s="344"/>
      <c r="F6" s="344"/>
      <c r="G6" s="344"/>
      <c r="H6" s="344"/>
      <c r="I6" s="344"/>
      <c r="J6" s="344" t="s">
        <v>37</v>
      </c>
      <c r="K6" s="344"/>
      <c r="L6" s="344"/>
      <c r="M6" s="344" t="s">
        <v>38</v>
      </c>
      <c r="N6" s="344"/>
      <c r="O6" s="344"/>
      <c r="P6" s="344" t="s">
        <v>39</v>
      </c>
      <c r="Q6" s="344"/>
      <c r="R6" s="344"/>
      <c r="S6" s="38"/>
      <c r="T6" s="38"/>
    </row>
    <row r="7" spans="1:20" ht="30">
      <c r="B7" s="1" t="s">
        <v>212</v>
      </c>
      <c r="C7" s="1" t="s">
        <v>89</v>
      </c>
      <c r="D7" s="1" t="s">
        <v>90</v>
      </c>
      <c r="E7" s="9" t="s">
        <v>23</v>
      </c>
      <c r="F7" s="2" t="s">
        <v>24</v>
      </c>
      <c r="G7" s="5" t="s">
        <v>25</v>
      </c>
      <c r="H7" s="5" t="s">
        <v>9</v>
      </c>
      <c r="I7" s="5" t="s">
        <v>172</v>
      </c>
      <c r="J7" s="2" t="s">
        <v>26</v>
      </c>
      <c r="K7" s="2" t="s">
        <v>27</v>
      </c>
      <c r="L7" s="2" t="s">
        <v>28</v>
      </c>
      <c r="M7" s="2" t="s">
        <v>29</v>
      </c>
      <c r="N7" s="2" t="s">
        <v>30</v>
      </c>
      <c r="O7" s="2" t="s">
        <v>31</v>
      </c>
      <c r="P7" s="2" t="s">
        <v>32</v>
      </c>
      <c r="Q7" s="2" t="s">
        <v>33</v>
      </c>
      <c r="R7" s="2" t="s">
        <v>34</v>
      </c>
    </row>
    <row r="8" spans="1:20" ht="14.25" customHeight="1">
      <c r="A8" s="334" t="s">
        <v>219</v>
      </c>
      <c r="B8" s="43"/>
      <c r="C8" s="43" t="s">
        <v>219</v>
      </c>
      <c r="D8" s="43" t="s">
        <v>581</v>
      </c>
      <c r="E8" s="158">
        <v>600</v>
      </c>
      <c r="F8" s="12" t="str">
        <f>IFERROR(VLOOKUP(Dateneingabe_Emissionsquellen_Mensa[[#This Row],[2. Emissionsquelle
(Dropdown)]],'Emissionsfaktoren Mensa'!$C:$H,2,FALSE),"")</f>
        <v>Portion</v>
      </c>
      <c r="G8" s="43"/>
      <c r="H8" s="43"/>
      <c r="I8" s="43"/>
      <c r="J8" s="7">
        <f>IFERROR(VLOOKUP(Dateneingabe_Emissionsquellen_Mensa[[#This Row],[2. Emissionsquelle
(Dropdown)]],'Emissionsfaktoren Mensa'!$C:$H,3,FALSE),"")</f>
        <v>0</v>
      </c>
      <c r="K8" s="7">
        <f>IFERROR(VLOOKUP(Dateneingabe_Emissionsquellen_Mensa[[#This Row],[2. Emissionsquelle
(Dropdown)]],'Emissionsfaktoren Mensa'!$C:$H,4,FALSE),"")</f>
        <v>0</v>
      </c>
      <c r="L8" s="7">
        <f>IFERROR(VLOOKUP(Dateneingabe_Emissionsquellen_Mensa[[#This Row],[2. Emissionsquelle
(Dropdown)]],'Emissionsfaktoren Mensa'!$C:$H,5,FALSE),"")</f>
        <v>1.9333333333333333E-3</v>
      </c>
      <c r="M8" s="8">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0</v>
      </c>
      <c r="N8" s="8">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0</v>
      </c>
      <c r="O8" s="8">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1.1599999999999999</v>
      </c>
      <c r="P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9" spans="1:20">
      <c r="A9" s="334"/>
      <c r="B9" s="43"/>
      <c r="C9" s="43" t="s">
        <v>219</v>
      </c>
      <c r="D9" s="43"/>
      <c r="E9" s="158"/>
      <c r="F9" s="12" t="str">
        <f>IFERROR(VLOOKUP(Dateneingabe_Emissionsquellen_Mensa[[#This Row],[2. Emissionsquelle
(Dropdown)]],'Emissionsfaktoren Mensa'!$C:$H,2,FALSE),"")</f>
        <v/>
      </c>
      <c r="G9" s="43"/>
      <c r="H9" s="43"/>
      <c r="I9" s="43"/>
      <c r="J9" s="7" t="str">
        <f>IFERROR(VLOOKUP(Dateneingabe_Emissionsquellen_Mensa[[#This Row],[2. Emissionsquelle
(Dropdown)]],'Emissionsfaktoren Mensa'!$C:$H,3,FALSE),"")</f>
        <v/>
      </c>
      <c r="K9" s="7" t="str">
        <f>IFERROR(VLOOKUP(Dateneingabe_Emissionsquellen_Mensa[[#This Row],[2. Emissionsquelle
(Dropdown)]],'Emissionsfaktoren Mensa'!$C:$H,4,FALSE),"")</f>
        <v/>
      </c>
      <c r="L9" s="7" t="str">
        <f>IFERROR(VLOOKUP(Dateneingabe_Emissionsquellen_Mensa[[#This Row],[2. Emissionsquelle
(Dropdown)]],'Emissionsfaktoren Mensa'!$C:$H,5,FALSE),"")</f>
        <v/>
      </c>
      <c r="M9"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9"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9"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10" spans="1:20">
      <c r="A10" s="334"/>
      <c r="B10" s="43"/>
      <c r="C10" s="43" t="s">
        <v>219</v>
      </c>
      <c r="D10" s="43"/>
      <c r="E10" s="158"/>
      <c r="F10" s="12" t="str">
        <f>IFERROR(VLOOKUP(Dateneingabe_Emissionsquellen_Mensa[[#This Row],[2. Emissionsquelle
(Dropdown)]],'Emissionsfaktoren Mensa'!$C:$H,2,FALSE),"")</f>
        <v/>
      </c>
      <c r="G10" s="43"/>
      <c r="H10" s="43"/>
      <c r="I10" s="43"/>
      <c r="J10" s="7" t="str">
        <f>IFERROR(VLOOKUP(Dateneingabe_Emissionsquellen_Mensa[[#This Row],[2. Emissionsquelle
(Dropdown)]],'Emissionsfaktoren Mensa'!$C:$H,3,FALSE),"")</f>
        <v/>
      </c>
      <c r="K10" s="7" t="str">
        <f>IFERROR(VLOOKUP(Dateneingabe_Emissionsquellen_Mensa[[#This Row],[2. Emissionsquelle
(Dropdown)]],'Emissionsfaktoren Mensa'!$C:$H,4,FALSE),"")</f>
        <v/>
      </c>
      <c r="L10" s="7" t="str">
        <f>IFERROR(VLOOKUP(Dateneingabe_Emissionsquellen_Mensa[[#This Row],[2. Emissionsquelle
(Dropdown)]],'Emissionsfaktoren Mensa'!$C:$H,5,FALSE),"")</f>
        <v/>
      </c>
      <c r="M10"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10"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10"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1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1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1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11" spans="1:20">
      <c r="A11" s="334"/>
      <c r="B11" s="43"/>
      <c r="C11" s="43" t="s">
        <v>219</v>
      </c>
      <c r="D11" s="43"/>
      <c r="E11" s="158"/>
      <c r="F11" s="12" t="str">
        <f>IFERROR(VLOOKUP(Dateneingabe_Emissionsquellen_Mensa[[#This Row],[2. Emissionsquelle
(Dropdown)]],'Emissionsfaktoren Mensa'!$C:$H,2,FALSE),"")</f>
        <v/>
      </c>
      <c r="G11" s="43"/>
      <c r="H11" s="43"/>
      <c r="I11" s="43"/>
      <c r="J11" s="7" t="str">
        <f>IFERROR(VLOOKUP(Dateneingabe_Emissionsquellen_Mensa[[#This Row],[2. Emissionsquelle
(Dropdown)]],'Emissionsfaktoren Mensa'!$C:$H,3,FALSE),"")</f>
        <v/>
      </c>
      <c r="K11" s="7" t="str">
        <f>IFERROR(VLOOKUP(Dateneingabe_Emissionsquellen_Mensa[[#This Row],[2. Emissionsquelle
(Dropdown)]],'Emissionsfaktoren Mensa'!$C:$H,4,FALSE),"")</f>
        <v/>
      </c>
      <c r="L11" s="7" t="str">
        <f>IFERROR(VLOOKUP(Dateneingabe_Emissionsquellen_Mensa[[#This Row],[2. Emissionsquelle
(Dropdown)]],'Emissionsfaktoren Mensa'!$C:$H,5,FALSE),"")</f>
        <v/>
      </c>
      <c r="M11"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11"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11"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1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1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1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12" spans="1:20">
      <c r="A12" s="334"/>
      <c r="B12" s="43"/>
      <c r="C12" s="43" t="s">
        <v>219</v>
      </c>
      <c r="D12" s="43"/>
      <c r="E12" s="158"/>
      <c r="F12" s="12" t="str">
        <f>IFERROR(VLOOKUP(Dateneingabe_Emissionsquellen_Mensa[[#This Row],[2. Emissionsquelle
(Dropdown)]],'Emissionsfaktoren Mensa'!$C:$H,2,FALSE),"")</f>
        <v/>
      </c>
      <c r="G12" s="43"/>
      <c r="H12" s="43"/>
      <c r="I12" s="43"/>
      <c r="J12" s="7" t="str">
        <f>IFERROR(VLOOKUP(Dateneingabe_Emissionsquellen_Mensa[[#This Row],[2. Emissionsquelle
(Dropdown)]],'Emissionsfaktoren Mensa'!$C:$H,3,FALSE),"")</f>
        <v/>
      </c>
      <c r="K12" s="7" t="str">
        <f>IFERROR(VLOOKUP(Dateneingabe_Emissionsquellen_Mensa[[#This Row],[2. Emissionsquelle
(Dropdown)]],'Emissionsfaktoren Mensa'!$C:$H,4,FALSE),"")</f>
        <v/>
      </c>
      <c r="L12" s="7" t="str">
        <f>IFERROR(VLOOKUP(Dateneingabe_Emissionsquellen_Mensa[[#This Row],[2. Emissionsquelle
(Dropdown)]],'Emissionsfaktoren Mensa'!$C:$H,5,FALSE),"")</f>
        <v/>
      </c>
      <c r="M12"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12"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12"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1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1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1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13" spans="1:20">
      <c r="A13" s="334"/>
      <c r="B13" s="43"/>
      <c r="C13" s="43" t="s">
        <v>219</v>
      </c>
      <c r="D13" s="43"/>
      <c r="E13" s="158"/>
      <c r="F13" s="12" t="str">
        <f>IFERROR(VLOOKUP(Dateneingabe_Emissionsquellen_Mensa[[#This Row],[2. Emissionsquelle
(Dropdown)]],'Emissionsfaktoren Mensa'!$C:$H,2,FALSE),"")</f>
        <v/>
      </c>
      <c r="G13" s="43"/>
      <c r="H13" s="43"/>
      <c r="I13" s="43"/>
      <c r="J13" s="7" t="str">
        <f>IFERROR(VLOOKUP(Dateneingabe_Emissionsquellen_Mensa[[#This Row],[2. Emissionsquelle
(Dropdown)]],'Emissionsfaktoren Mensa'!$C:$H,3,FALSE),"")</f>
        <v/>
      </c>
      <c r="K13" s="7" t="str">
        <f>IFERROR(VLOOKUP(Dateneingabe_Emissionsquellen_Mensa[[#This Row],[2. Emissionsquelle
(Dropdown)]],'Emissionsfaktoren Mensa'!$C:$H,4,FALSE),"")</f>
        <v/>
      </c>
      <c r="L13" s="7" t="str">
        <f>IFERROR(VLOOKUP(Dateneingabe_Emissionsquellen_Mensa[[#This Row],[2. Emissionsquelle
(Dropdown)]],'Emissionsfaktoren Mensa'!$C:$H,5,FALSE),"")</f>
        <v/>
      </c>
      <c r="M13"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13"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13"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1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1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1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14" spans="1:20">
      <c r="A14" s="334"/>
      <c r="B14" s="43"/>
      <c r="C14" s="43" t="s">
        <v>219</v>
      </c>
      <c r="D14" s="43"/>
      <c r="E14" s="158"/>
      <c r="F14" s="12" t="str">
        <f>IFERROR(VLOOKUP(Dateneingabe_Emissionsquellen_Mensa[[#This Row],[2. Emissionsquelle
(Dropdown)]],'Emissionsfaktoren Mensa'!$C:$H,2,FALSE),"")</f>
        <v/>
      </c>
      <c r="G14" s="43"/>
      <c r="H14" s="43"/>
      <c r="I14" s="43"/>
      <c r="J14" s="7" t="str">
        <f>IFERROR(VLOOKUP(Dateneingabe_Emissionsquellen_Mensa[[#This Row],[2. Emissionsquelle
(Dropdown)]],'Emissionsfaktoren Mensa'!$C:$H,3,FALSE),"")</f>
        <v/>
      </c>
      <c r="K14" s="7" t="str">
        <f>IFERROR(VLOOKUP(Dateneingabe_Emissionsquellen_Mensa[[#This Row],[2. Emissionsquelle
(Dropdown)]],'Emissionsfaktoren Mensa'!$C:$H,4,FALSE),"")</f>
        <v/>
      </c>
      <c r="L14" s="7" t="str">
        <f>IFERROR(VLOOKUP(Dateneingabe_Emissionsquellen_Mensa[[#This Row],[2. Emissionsquelle
(Dropdown)]],'Emissionsfaktoren Mensa'!$C:$H,5,FALSE),"")</f>
        <v/>
      </c>
      <c r="M14"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14"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14"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1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1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1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15" spans="1:20">
      <c r="A15" s="334"/>
      <c r="B15" s="43"/>
      <c r="C15" s="43" t="s">
        <v>219</v>
      </c>
      <c r="D15" s="43"/>
      <c r="E15" s="158"/>
      <c r="F15" s="12" t="str">
        <f>IFERROR(VLOOKUP(Dateneingabe_Emissionsquellen_Mensa[[#This Row],[2. Emissionsquelle
(Dropdown)]],'Emissionsfaktoren Mensa'!$C:$H,2,FALSE),"")</f>
        <v/>
      </c>
      <c r="G15" s="43"/>
      <c r="H15" s="43"/>
      <c r="I15" s="43"/>
      <c r="J15" s="7" t="str">
        <f>IFERROR(VLOOKUP(Dateneingabe_Emissionsquellen_Mensa[[#This Row],[2. Emissionsquelle
(Dropdown)]],'Emissionsfaktoren Mensa'!$C:$H,3,FALSE),"")</f>
        <v/>
      </c>
      <c r="K15" s="7" t="str">
        <f>IFERROR(VLOOKUP(Dateneingabe_Emissionsquellen_Mensa[[#This Row],[2. Emissionsquelle
(Dropdown)]],'Emissionsfaktoren Mensa'!$C:$H,4,FALSE),"")</f>
        <v/>
      </c>
      <c r="L15" s="7" t="str">
        <f>IFERROR(VLOOKUP(Dateneingabe_Emissionsquellen_Mensa[[#This Row],[2. Emissionsquelle
(Dropdown)]],'Emissionsfaktoren Mensa'!$C:$H,5,FALSE),"")</f>
        <v/>
      </c>
      <c r="M15"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15"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15"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1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1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1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16" spans="1:20">
      <c r="A16" s="334"/>
      <c r="B16" s="43"/>
      <c r="C16" s="43" t="s">
        <v>219</v>
      </c>
      <c r="D16" s="43"/>
      <c r="E16" s="158"/>
      <c r="F16" s="12" t="str">
        <f>IFERROR(VLOOKUP(Dateneingabe_Emissionsquellen_Mensa[[#This Row],[2. Emissionsquelle
(Dropdown)]],'Emissionsfaktoren Mensa'!$C:$H,2,FALSE),"")</f>
        <v/>
      </c>
      <c r="G16" s="43"/>
      <c r="H16" s="43"/>
      <c r="I16" s="43"/>
      <c r="J16" s="7" t="str">
        <f>IFERROR(VLOOKUP(Dateneingabe_Emissionsquellen_Mensa[[#This Row],[2. Emissionsquelle
(Dropdown)]],'Emissionsfaktoren Mensa'!$C:$H,3,FALSE),"")</f>
        <v/>
      </c>
      <c r="K16" s="7" t="str">
        <f>IFERROR(VLOOKUP(Dateneingabe_Emissionsquellen_Mensa[[#This Row],[2. Emissionsquelle
(Dropdown)]],'Emissionsfaktoren Mensa'!$C:$H,4,FALSE),"")</f>
        <v/>
      </c>
      <c r="L16" s="7" t="str">
        <f>IFERROR(VLOOKUP(Dateneingabe_Emissionsquellen_Mensa[[#This Row],[2. Emissionsquelle
(Dropdown)]],'Emissionsfaktoren Mensa'!$C:$H,5,FALSE),"")</f>
        <v/>
      </c>
      <c r="M16"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16"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16"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1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1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1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17" spans="1:18">
      <c r="A17" s="334"/>
      <c r="B17" s="43"/>
      <c r="C17" s="43" t="s">
        <v>219</v>
      </c>
      <c r="D17" s="43"/>
      <c r="E17" s="158"/>
      <c r="F17" s="12" t="str">
        <f>IFERROR(VLOOKUP(Dateneingabe_Emissionsquellen_Mensa[[#This Row],[2. Emissionsquelle
(Dropdown)]],'Emissionsfaktoren Mensa'!$C:$H,2,FALSE),"")</f>
        <v/>
      </c>
      <c r="G17" s="43"/>
      <c r="H17" s="43"/>
      <c r="I17" s="43"/>
      <c r="J17" s="7" t="str">
        <f>IFERROR(VLOOKUP(Dateneingabe_Emissionsquellen_Mensa[[#This Row],[2. Emissionsquelle
(Dropdown)]],'Emissionsfaktoren Mensa'!$C:$H,3,FALSE),"")</f>
        <v/>
      </c>
      <c r="K17" s="7" t="str">
        <f>IFERROR(VLOOKUP(Dateneingabe_Emissionsquellen_Mensa[[#This Row],[2. Emissionsquelle
(Dropdown)]],'Emissionsfaktoren Mensa'!$C:$H,4,FALSE),"")</f>
        <v/>
      </c>
      <c r="L17" s="7" t="str">
        <f>IFERROR(VLOOKUP(Dateneingabe_Emissionsquellen_Mensa[[#This Row],[2. Emissionsquelle
(Dropdown)]],'Emissionsfaktoren Mensa'!$C:$H,5,FALSE),"")</f>
        <v/>
      </c>
      <c r="M17"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17"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17"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1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1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1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18" spans="1:18">
      <c r="A18" s="333" t="s">
        <v>218</v>
      </c>
      <c r="B18" s="43"/>
      <c r="C18" s="43" t="s">
        <v>218</v>
      </c>
      <c r="D18" s="43" t="s">
        <v>574</v>
      </c>
      <c r="E18" s="158">
        <v>6000</v>
      </c>
      <c r="F18" s="12" t="str">
        <f>IFERROR(VLOOKUP(Dateneingabe_Emissionsquellen_Mensa[[#This Row],[2. Emissionsquelle
(Dropdown)]],'Emissionsfaktoren Mensa'!$C:$H,2,FALSE),"")</f>
        <v>l</v>
      </c>
      <c r="G18" s="43"/>
      <c r="H18" s="43"/>
      <c r="I18" s="43"/>
      <c r="J18" s="7">
        <f>IFERROR(VLOOKUP(Dateneingabe_Emissionsquellen_Mensa[[#This Row],[2. Emissionsquelle
(Dropdown)]],'Emissionsfaktoren Mensa'!$C:$H,3,FALSE),"")</f>
        <v>0</v>
      </c>
      <c r="K18" s="7">
        <f>IFERROR(VLOOKUP(Dateneingabe_Emissionsquellen_Mensa[[#This Row],[2. Emissionsquelle
(Dropdown)]],'Emissionsfaktoren Mensa'!$C:$H,4,FALSE),"")</f>
        <v>0</v>
      </c>
      <c r="L18" s="7">
        <f>IFERROR(VLOOKUP(Dateneingabe_Emissionsquellen_Mensa[[#This Row],[2. Emissionsquelle
(Dropdown)]],'Emissionsfaktoren Mensa'!$C:$H,5,FALSE),"")</f>
        <v>4.0000000000000002E-4</v>
      </c>
      <c r="M18" s="8">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0</v>
      </c>
      <c r="N18" s="8">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0</v>
      </c>
      <c r="O18" s="8">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2.4</v>
      </c>
      <c r="P1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1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1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19" spans="1:18">
      <c r="A19" s="333"/>
      <c r="B19" s="43"/>
      <c r="C19" s="43" t="s">
        <v>218</v>
      </c>
      <c r="D19" s="43"/>
      <c r="E19" s="158"/>
      <c r="F19" s="12" t="str">
        <f>IFERROR(VLOOKUP(Dateneingabe_Emissionsquellen_Mensa[[#This Row],[2. Emissionsquelle
(Dropdown)]],'Emissionsfaktoren Mensa'!$C:$H,2,FALSE),"")</f>
        <v/>
      </c>
      <c r="G19" s="43"/>
      <c r="H19" s="43"/>
      <c r="I19" s="43"/>
      <c r="J19" s="7" t="str">
        <f>IFERROR(VLOOKUP(Dateneingabe_Emissionsquellen_Mensa[[#This Row],[2. Emissionsquelle
(Dropdown)]],'Emissionsfaktoren Mensa'!$C:$H,3,FALSE),"")</f>
        <v/>
      </c>
      <c r="K19" s="7" t="str">
        <f>IFERROR(VLOOKUP(Dateneingabe_Emissionsquellen_Mensa[[#This Row],[2. Emissionsquelle
(Dropdown)]],'Emissionsfaktoren Mensa'!$C:$H,4,FALSE),"")</f>
        <v/>
      </c>
      <c r="L19" s="7" t="str">
        <f>IFERROR(VLOOKUP(Dateneingabe_Emissionsquellen_Mensa[[#This Row],[2. Emissionsquelle
(Dropdown)]],'Emissionsfaktoren Mensa'!$C:$H,5,FALSE),"")</f>
        <v/>
      </c>
      <c r="M19"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19"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19"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1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1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1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20" spans="1:18">
      <c r="A20" s="333"/>
      <c r="B20" s="43"/>
      <c r="C20" s="43" t="s">
        <v>218</v>
      </c>
      <c r="D20" s="43"/>
      <c r="E20" s="158"/>
      <c r="F20" s="12" t="str">
        <f>IFERROR(VLOOKUP(Dateneingabe_Emissionsquellen_Mensa[[#This Row],[2. Emissionsquelle
(Dropdown)]],'Emissionsfaktoren Mensa'!$C:$H,2,FALSE),"")</f>
        <v/>
      </c>
      <c r="G20" s="43"/>
      <c r="H20" s="43"/>
      <c r="I20" s="43"/>
      <c r="J20" s="7" t="str">
        <f>IFERROR(VLOOKUP(Dateneingabe_Emissionsquellen_Mensa[[#This Row],[2. Emissionsquelle
(Dropdown)]],'Emissionsfaktoren Mensa'!$C:$H,3,FALSE),"")</f>
        <v/>
      </c>
      <c r="K20" s="7" t="str">
        <f>IFERROR(VLOOKUP(Dateneingabe_Emissionsquellen_Mensa[[#This Row],[2. Emissionsquelle
(Dropdown)]],'Emissionsfaktoren Mensa'!$C:$H,4,FALSE),"")</f>
        <v/>
      </c>
      <c r="L20" s="7" t="str">
        <f>IFERROR(VLOOKUP(Dateneingabe_Emissionsquellen_Mensa[[#This Row],[2. Emissionsquelle
(Dropdown)]],'Emissionsfaktoren Mensa'!$C:$H,5,FALSE),"")</f>
        <v/>
      </c>
      <c r="M20"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20"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20"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2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2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2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21" spans="1:18">
      <c r="A21" s="333"/>
      <c r="B21" s="43"/>
      <c r="C21" s="43" t="s">
        <v>218</v>
      </c>
      <c r="D21" s="43"/>
      <c r="E21" s="158"/>
      <c r="F21" s="12" t="str">
        <f>IFERROR(VLOOKUP(Dateneingabe_Emissionsquellen_Mensa[[#This Row],[2. Emissionsquelle
(Dropdown)]],'Emissionsfaktoren Mensa'!$C:$H,2,FALSE),"")</f>
        <v/>
      </c>
      <c r="G21" s="43"/>
      <c r="H21" s="43"/>
      <c r="I21" s="43"/>
      <c r="J21" s="7" t="str">
        <f>IFERROR(VLOOKUP(Dateneingabe_Emissionsquellen_Mensa[[#This Row],[2. Emissionsquelle
(Dropdown)]],'Emissionsfaktoren Mensa'!$C:$H,3,FALSE),"")</f>
        <v/>
      </c>
      <c r="K21" s="7" t="str">
        <f>IFERROR(VLOOKUP(Dateneingabe_Emissionsquellen_Mensa[[#This Row],[2. Emissionsquelle
(Dropdown)]],'Emissionsfaktoren Mensa'!$C:$H,4,FALSE),"")</f>
        <v/>
      </c>
      <c r="L21" s="7" t="str">
        <f>IFERROR(VLOOKUP(Dateneingabe_Emissionsquellen_Mensa[[#This Row],[2. Emissionsquelle
(Dropdown)]],'Emissionsfaktoren Mensa'!$C:$H,5,FALSE),"")</f>
        <v/>
      </c>
      <c r="M21"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21"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21"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2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2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2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22" spans="1:18">
      <c r="A22" s="333"/>
      <c r="B22" s="43"/>
      <c r="C22" s="43" t="s">
        <v>218</v>
      </c>
      <c r="D22" s="43"/>
      <c r="E22" s="158"/>
      <c r="F22" s="12" t="str">
        <f>IFERROR(VLOOKUP(Dateneingabe_Emissionsquellen_Mensa[[#This Row],[2. Emissionsquelle
(Dropdown)]],'Emissionsfaktoren Mensa'!$C:$H,2,FALSE),"")</f>
        <v/>
      </c>
      <c r="G22" s="43"/>
      <c r="H22" s="43"/>
      <c r="I22" s="43"/>
      <c r="J22" s="7" t="str">
        <f>IFERROR(VLOOKUP(Dateneingabe_Emissionsquellen_Mensa[[#This Row],[2. Emissionsquelle
(Dropdown)]],'Emissionsfaktoren Mensa'!$C:$H,3,FALSE),"")</f>
        <v/>
      </c>
      <c r="K22" s="7" t="str">
        <f>IFERROR(VLOOKUP(Dateneingabe_Emissionsquellen_Mensa[[#This Row],[2. Emissionsquelle
(Dropdown)]],'Emissionsfaktoren Mensa'!$C:$H,4,FALSE),"")</f>
        <v/>
      </c>
      <c r="L22" s="7" t="str">
        <f>IFERROR(VLOOKUP(Dateneingabe_Emissionsquellen_Mensa[[#This Row],[2. Emissionsquelle
(Dropdown)]],'Emissionsfaktoren Mensa'!$C:$H,5,FALSE),"")</f>
        <v/>
      </c>
      <c r="M22"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22"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22"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2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2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2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23" spans="1:18">
      <c r="A23" s="333"/>
      <c r="B23" s="43"/>
      <c r="C23" s="43" t="s">
        <v>218</v>
      </c>
      <c r="D23" s="43"/>
      <c r="E23" s="158"/>
      <c r="F23" s="12" t="str">
        <f>IFERROR(VLOOKUP(Dateneingabe_Emissionsquellen_Mensa[[#This Row],[2. Emissionsquelle
(Dropdown)]],'Emissionsfaktoren Mensa'!$C:$H,2,FALSE),"")</f>
        <v/>
      </c>
      <c r="G23" s="43"/>
      <c r="H23" s="43"/>
      <c r="I23" s="43"/>
      <c r="J23" s="7" t="str">
        <f>IFERROR(VLOOKUP(Dateneingabe_Emissionsquellen_Mensa[[#This Row],[2. Emissionsquelle
(Dropdown)]],'Emissionsfaktoren Mensa'!$C:$H,3,FALSE),"")</f>
        <v/>
      </c>
      <c r="K23" s="7" t="str">
        <f>IFERROR(VLOOKUP(Dateneingabe_Emissionsquellen_Mensa[[#This Row],[2. Emissionsquelle
(Dropdown)]],'Emissionsfaktoren Mensa'!$C:$H,4,FALSE),"")</f>
        <v/>
      </c>
      <c r="L23" s="7" t="str">
        <f>IFERROR(VLOOKUP(Dateneingabe_Emissionsquellen_Mensa[[#This Row],[2. Emissionsquelle
(Dropdown)]],'Emissionsfaktoren Mensa'!$C:$H,5,FALSE),"")</f>
        <v/>
      </c>
      <c r="M23"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23"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23"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2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2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2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24" spans="1:18">
      <c r="A24" s="333"/>
      <c r="B24" s="43"/>
      <c r="C24" s="43" t="s">
        <v>218</v>
      </c>
      <c r="D24" s="43"/>
      <c r="E24" s="158"/>
      <c r="F24" s="12" t="str">
        <f>IFERROR(VLOOKUP(Dateneingabe_Emissionsquellen_Mensa[[#This Row],[2. Emissionsquelle
(Dropdown)]],'Emissionsfaktoren Mensa'!$C:$H,2,FALSE),"")</f>
        <v/>
      </c>
      <c r="G24" s="43"/>
      <c r="H24" s="43"/>
      <c r="I24" s="43"/>
      <c r="J24" s="7" t="str">
        <f>IFERROR(VLOOKUP(Dateneingabe_Emissionsquellen_Mensa[[#This Row],[2. Emissionsquelle
(Dropdown)]],'Emissionsfaktoren Mensa'!$C:$H,3,FALSE),"")</f>
        <v/>
      </c>
      <c r="K24" s="7" t="str">
        <f>IFERROR(VLOOKUP(Dateneingabe_Emissionsquellen_Mensa[[#This Row],[2. Emissionsquelle
(Dropdown)]],'Emissionsfaktoren Mensa'!$C:$H,4,FALSE),"")</f>
        <v/>
      </c>
      <c r="L24" s="7" t="str">
        <f>IFERROR(VLOOKUP(Dateneingabe_Emissionsquellen_Mensa[[#This Row],[2. Emissionsquelle
(Dropdown)]],'Emissionsfaktoren Mensa'!$C:$H,5,FALSE),"")</f>
        <v/>
      </c>
      <c r="M24"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24"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24"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2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2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2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25" spans="1:18">
      <c r="A25" s="333"/>
      <c r="B25" s="43"/>
      <c r="C25" s="43" t="s">
        <v>218</v>
      </c>
      <c r="D25" s="43"/>
      <c r="E25" s="158"/>
      <c r="F25" s="12" t="str">
        <f>IFERROR(VLOOKUP(Dateneingabe_Emissionsquellen_Mensa[[#This Row],[2. Emissionsquelle
(Dropdown)]],'Emissionsfaktoren Mensa'!$C:$H,2,FALSE),"")</f>
        <v/>
      </c>
      <c r="G25" s="43"/>
      <c r="H25" s="43"/>
      <c r="I25" s="43"/>
      <c r="J25" s="7" t="str">
        <f>IFERROR(VLOOKUP(Dateneingabe_Emissionsquellen_Mensa[[#This Row],[2. Emissionsquelle
(Dropdown)]],'Emissionsfaktoren Mensa'!$C:$H,3,FALSE),"")</f>
        <v/>
      </c>
      <c r="K25" s="7" t="str">
        <f>IFERROR(VLOOKUP(Dateneingabe_Emissionsquellen_Mensa[[#This Row],[2. Emissionsquelle
(Dropdown)]],'Emissionsfaktoren Mensa'!$C:$H,4,FALSE),"")</f>
        <v/>
      </c>
      <c r="L25" s="7" t="str">
        <f>IFERROR(VLOOKUP(Dateneingabe_Emissionsquellen_Mensa[[#This Row],[2. Emissionsquelle
(Dropdown)]],'Emissionsfaktoren Mensa'!$C:$H,5,FALSE),"")</f>
        <v/>
      </c>
      <c r="M25"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25"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25"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2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2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2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26" spans="1:18">
      <c r="A26" s="333"/>
      <c r="B26" s="43"/>
      <c r="C26" s="43" t="s">
        <v>218</v>
      </c>
      <c r="D26" s="43"/>
      <c r="E26" s="158"/>
      <c r="F26" s="12" t="str">
        <f>IFERROR(VLOOKUP(Dateneingabe_Emissionsquellen_Mensa[[#This Row],[2. Emissionsquelle
(Dropdown)]],'Emissionsfaktoren Mensa'!$C:$H,2,FALSE),"")</f>
        <v/>
      </c>
      <c r="G26" s="43"/>
      <c r="H26" s="43"/>
      <c r="I26" s="43"/>
      <c r="J26" s="7" t="str">
        <f>IFERROR(VLOOKUP(Dateneingabe_Emissionsquellen_Mensa[[#This Row],[2. Emissionsquelle
(Dropdown)]],'Emissionsfaktoren Mensa'!$C:$H,3,FALSE),"")</f>
        <v/>
      </c>
      <c r="K26" s="7" t="str">
        <f>IFERROR(VLOOKUP(Dateneingabe_Emissionsquellen_Mensa[[#This Row],[2. Emissionsquelle
(Dropdown)]],'Emissionsfaktoren Mensa'!$C:$H,4,FALSE),"")</f>
        <v/>
      </c>
      <c r="L26" s="7" t="str">
        <f>IFERROR(VLOOKUP(Dateneingabe_Emissionsquellen_Mensa[[#This Row],[2. Emissionsquelle
(Dropdown)]],'Emissionsfaktoren Mensa'!$C:$H,5,FALSE),"")</f>
        <v/>
      </c>
      <c r="M26"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26"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26"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2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2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2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27" spans="1:18">
      <c r="A27" s="333"/>
      <c r="B27" s="43"/>
      <c r="C27" s="43" t="s">
        <v>218</v>
      </c>
      <c r="D27" s="43"/>
      <c r="E27" s="158"/>
      <c r="F27" s="12" t="str">
        <f>IFERROR(VLOOKUP(Dateneingabe_Emissionsquellen_Mensa[[#This Row],[2. Emissionsquelle
(Dropdown)]],'Emissionsfaktoren Mensa'!$C:$H,2,FALSE),"")</f>
        <v/>
      </c>
      <c r="G27" s="43"/>
      <c r="H27" s="43"/>
      <c r="I27" s="43"/>
      <c r="J27" s="7" t="str">
        <f>IFERROR(VLOOKUP(Dateneingabe_Emissionsquellen_Mensa[[#This Row],[2. Emissionsquelle
(Dropdown)]],'Emissionsfaktoren Mensa'!$C:$H,3,FALSE),"")</f>
        <v/>
      </c>
      <c r="K27" s="7" t="str">
        <f>IFERROR(VLOOKUP(Dateneingabe_Emissionsquellen_Mensa[[#This Row],[2. Emissionsquelle
(Dropdown)]],'Emissionsfaktoren Mensa'!$C:$H,4,FALSE),"")</f>
        <v/>
      </c>
      <c r="L27" s="7" t="str">
        <f>IFERROR(VLOOKUP(Dateneingabe_Emissionsquellen_Mensa[[#This Row],[2. Emissionsquelle
(Dropdown)]],'Emissionsfaktoren Mensa'!$C:$H,5,FALSE),"")</f>
        <v/>
      </c>
      <c r="M27"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27"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27"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2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2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2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28" spans="1:18">
      <c r="A28" s="334" t="s">
        <v>214</v>
      </c>
      <c r="B28" s="43"/>
      <c r="C28" s="43" t="s">
        <v>585</v>
      </c>
      <c r="D28" s="43" t="s">
        <v>222</v>
      </c>
      <c r="E28" s="158">
        <v>4</v>
      </c>
      <c r="F28" s="12" t="str">
        <f>IFERROR(VLOOKUP(Dateneingabe_Emissionsquellen_Mensa[[#This Row],[2. Emissionsquelle
(Dropdown)]],'Emissionsfaktoren Mensa'!$C:$H,2,FALSE),"")</f>
        <v>t</v>
      </c>
      <c r="G28" s="43"/>
      <c r="H28" s="43"/>
      <c r="I28" s="43"/>
      <c r="J28" s="7">
        <f>IFERROR(VLOOKUP(Dateneingabe_Emissionsquellen_Mensa[[#This Row],[2. Emissionsquelle
(Dropdown)]],'Emissionsfaktoren Mensa'!$C:$H,3,FALSE),"")</f>
        <v>0</v>
      </c>
      <c r="K28" s="7">
        <f>IFERROR(VLOOKUP(Dateneingabe_Emissionsquellen_Mensa[[#This Row],[2. Emissionsquelle
(Dropdown)]],'Emissionsfaktoren Mensa'!$C:$H,4,FALSE),"")</f>
        <v>0</v>
      </c>
      <c r="L28" s="7">
        <f>IFERROR(VLOOKUP(Dateneingabe_Emissionsquellen_Mensa[[#This Row],[2. Emissionsquelle
(Dropdown)]],'Emissionsfaktoren Mensa'!$C:$H,5,FALSE),"")</f>
        <v>1.8</v>
      </c>
      <c r="M28" s="8">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0</v>
      </c>
      <c r="N28" s="8">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0</v>
      </c>
      <c r="O28" s="8">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7.2</v>
      </c>
      <c r="P2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2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2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29" spans="1:18">
      <c r="A29" s="334"/>
      <c r="B29" s="43"/>
      <c r="C29" s="43" t="s">
        <v>585</v>
      </c>
      <c r="D29" s="43"/>
      <c r="E29" s="158"/>
      <c r="F29" s="12" t="str">
        <f>IFERROR(VLOOKUP(Dateneingabe_Emissionsquellen_Mensa[[#This Row],[2. Emissionsquelle
(Dropdown)]],'Emissionsfaktoren Mensa'!$C:$H,2,FALSE),"")</f>
        <v/>
      </c>
      <c r="G29" s="43"/>
      <c r="H29" s="43"/>
      <c r="I29" s="43"/>
      <c r="J29" s="7" t="str">
        <f>IFERROR(VLOOKUP(Dateneingabe_Emissionsquellen_Mensa[[#This Row],[2. Emissionsquelle
(Dropdown)]],'Emissionsfaktoren Mensa'!$C:$H,3,FALSE),"")</f>
        <v/>
      </c>
      <c r="K29" s="7" t="str">
        <f>IFERROR(VLOOKUP(Dateneingabe_Emissionsquellen_Mensa[[#This Row],[2. Emissionsquelle
(Dropdown)]],'Emissionsfaktoren Mensa'!$C:$H,4,FALSE),"")</f>
        <v/>
      </c>
      <c r="L29" s="7" t="str">
        <f>IFERROR(VLOOKUP(Dateneingabe_Emissionsquellen_Mensa[[#This Row],[2. Emissionsquelle
(Dropdown)]],'Emissionsfaktoren Mensa'!$C:$H,5,FALSE),"")</f>
        <v/>
      </c>
      <c r="M29"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29"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29"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2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2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2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30" spans="1:18">
      <c r="A30" s="334"/>
      <c r="B30" s="43"/>
      <c r="C30" s="43" t="s">
        <v>585</v>
      </c>
      <c r="D30" s="43"/>
      <c r="E30" s="158"/>
      <c r="F30" s="12" t="str">
        <f>IFERROR(VLOOKUP(Dateneingabe_Emissionsquellen_Mensa[[#This Row],[2. Emissionsquelle
(Dropdown)]],'Emissionsfaktoren Mensa'!$C:$H,2,FALSE),"")</f>
        <v/>
      </c>
      <c r="G30" s="43"/>
      <c r="H30" s="43"/>
      <c r="I30" s="43"/>
      <c r="J30" s="7" t="str">
        <f>IFERROR(VLOOKUP(Dateneingabe_Emissionsquellen_Mensa[[#This Row],[2. Emissionsquelle
(Dropdown)]],'Emissionsfaktoren Mensa'!$C:$H,3,FALSE),"")</f>
        <v/>
      </c>
      <c r="K30" s="7" t="str">
        <f>IFERROR(VLOOKUP(Dateneingabe_Emissionsquellen_Mensa[[#This Row],[2. Emissionsquelle
(Dropdown)]],'Emissionsfaktoren Mensa'!$C:$H,4,FALSE),"")</f>
        <v/>
      </c>
      <c r="L30" s="7" t="str">
        <f>IFERROR(VLOOKUP(Dateneingabe_Emissionsquellen_Mensa[[#This Row],[2. Emissionsquelle
(Dropdown)]],'Emissionsfaktoren Mensa'!$C:$H,5,FALSE),"")</f>
        <v/>
      </c>
      <c r="M30"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30"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30"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3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3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3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31" spans="1:18">
      <c r="A31" s="334"/>
      <c r="B31" s="43"/>
      <c r="C31" s="43" t="s">
        <v>585</v>
      </c>
      <c r="D31" s="43"/>
      <c r="E31" s="158"/>
      <c r="F31" s="12" t="str">
        <f>IFERROR(VLOOKUP(Dateneingabe_Emissionsquellen_Mensa[[#This Row],[2. Emissionsquelle
(Dropdown)]],'Emissionsfaktoren Mensa'!$C:$H,2,FALSE),"")</f>
        <v/>
      </c>
      <c r="G31" s="43"/>
      <c r="H31" s="43"/>
      <c r="I31" s="43"/>
      <c r="J31" s="7" t="str">
        <f>IFERROR(VLOOKUP(Dateneingabe_Emissionsquellen_Mensa[[#This Row],[2. Emissionsquelle
(Dropdown)]],'Emissionsfaktoren Mensa'!$C:$H,3,FALSE),"")</f>
        <v/>
      </c>
      <c r="K31" s="7" t="str">
        <f>IFERROR(VLOOKUP(Dateneingabe_Emissionsquellen_Mensa[[#This Row],[2. Emissionsquelle
(Dropdown)]],'Emissionsfaktoren Mensa'!$C:$H,4,FALSE),"")</f>
        <v/>
      </c>
      <c r="L31" s="7" t="str">
        <f>IFERROR(VLOOKUP(Dateneingabe_Emissionsquellen_Mensa[[#This Row],[2. Emissionsquelle
(Dropdown)]],'Emissionsfaktoren Mensa'!$C:$H,5,FALSE),"")</f>
        <v/>
      </c>
      <c r="M31"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31"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31"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3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3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3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32" spans="1:18">
      <c r="A32" s="334"/>
      <c r="B32" s="43"/>
      <c r="C32" s="43" t="s">
        <v>585</v>
      </c>
      <c r="D32" s="43"/>
      <c r="E32" s="158"/>
      <c r="F32" s="12" t="str">
        <f>IFERROR(VLOOKUP(Dateneingabe_Emissionsquellen_Mensa[[#This Row],[2. Emissionsquelle
(Dropdown)]],'Emissionsfaktoren Mensa'!$C:$H,2,FALSE),"")</f>
        <v/>
      </c>
      <c r="G32" s="43"/>
      <c r="H32" s="43"/>
      <c r="I32" s="43"/>
      <c r="J32" s="7" t="str">
        <f>IFERROR(VLOOKUP(Dateneingabe_Emissionsquellen_Mensa[[#This Row],[2. Emissionsquelle
(Dropdown)]],'Emissionsfaktoren Mensa'!$C:$H,3,FALSE),"")</f>
        <v/>
      </c>
      <c r="K32" s="7" t="str">
        <f>IFERROR(VLOOKUP(Dateneingabe_Emissionsquellen_Mensa[[#This Row],[2. Emissionsquelle
(Dropdown)]],'Emissionsfaktoren Mensa'!$C:$H,4,FALSE),"")</f>
        <v/>
      </c>
      <c r="L32" s="7" t="str">
        <f>IFERROR(VLOOKUP(Dateneingabe_Emissionsquellen_Mensa[[#This Row],[2. Emissionsquelle
(Dropdown)]],'Emissionsfaktoren Mensa'!$C:$H,5,FALSE),"")</f>
        <v/>
      </c>
      <c r="M32"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32"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32"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3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3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3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33" spans="1:18">
      <c r="A33" s="334"/>
      <c r="B33" s="43"/>
      <c r="C33" s="43" t="s">
        <v>585</v>
      </c>
      <c r="D33" s="43"/>
      <c r="E33" s="158"/>
      <c r="F33" s="12" t="str">
        <f>IFERROR(VLOOKUP(Dateneingabe_Emissionsquellen_Mensa[[#This Row],[2. Emissionsquelle
(Dropdown)]],'Emissionsfaktoren Mensa'!$C:$H,2,FALSE),"")</f>
        <v/>
      </c>
      <c r="G33" s="43"/>
      <c r="H33" s="43"/>
      <c r="I33" s="43"/>
      <c r="J33" s="7" t="str">
        <f>IFERROR(VLOOKUP(Dateneingabe_Emissionsquellen_Mensa[[#This Row],[2. Emissionsquelle
(Dropdown)]],'Emissionsfaktoren Mensa'!$C:$H,3,FALSE),"")</f>
        <v/>
      </c>
      <c r="K33" s="7" t="str">
        <f>IFERROR(VLOOKUP(Dateneingabe_Emissionsquellen_Mensa[[#This Row],[2. Emissionsquelle
(Dropdown)]],'Emissionsfaktoren Mensa'!$C:$H,4,FALSE),"")</f>
        <v/>
      </c>
      <c r="L33" s="7" t="str">
        <f>IFERROR(VLOOKUP(Dateneingabe_Emissionsquellen_Mensa[[#This Row],[2. Emissionsquelle
(Dropdown)]],'Emissionsfaktoren Mensa'!$C:$H,5,FALSE),"")</f>
        <v/>
      </c>
      <c r="M33"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33"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33"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3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3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3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34" spans="1:18">
      <c r="A34" s="334"/>
      <c r="B34" s="43"/>
      <c r="C34" s="43" t="s">
        <v>585</v>
      </c>
      <c r="D34" s="43"/>
      <c r="E34" s="158"/>
      <c r="F34" s="12" t="str">
        <f>IFERROR(VLOOKUP(Dateneingabe_Emissionsquellen_Mensa[[#This Row],[2. Emissionsquelle
(Dropdown)]],'Emissionsfaktoren Mensa'!$C:$H,2,FALSE),"")</f>
        <v/>
      </c>
      <c r="G34" s="43"/>
      <c r="H34" s="43"/>
      <c r="I34" s="43"/>
      <c r="J34" s="7" t="str">
        <f>IFERROR(VLOOKUP(Dateneingabe_Emissionsquellen_Mensa[[#This Row],[2. Emissionsquelle
(Dropdown)]],'Emissionsfaktoren Mensa'!$C:$H,3,FALSE),"")</f>
        <v/>
      </c>
      <c r="K34" s="7" t="str">
        <f>IFERROR(VLOOKUP(Dateneingabe_Emissionsquellen_Mensa[[#This Row],[2. Emissionsquelle
(Dropdown)]],'Emissionsfaktoren Mensa'!$C:$H,4,FALSE),"")</f>
        <v/>
      </c>
      <c r="L34" s="7" t="str">
        <f>IFERROR(VLOOKUP(Dateneingabe_Emissionsquellen_Mensa[[#This Row],[2. Emissionsquelle
(Dropdown)]],'Emissionsfaktoren Mensa'!$C:$H,5,FALSE),"")</f>
        <v/>
      </c>
      <c r="M34"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34"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34"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3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3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3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35" spans="1:18">
      <c r="A35" s="334"/>
      <c r="B35" s="43"/>
      <c r="C35" s="43" t="s">
        <v>585</v>
      </c>
      <c r="D35" s="43"/>
      <c r="E35" s="158"/>
      <c r="F35" s="12" t="str">
        <f>IFERROR(VLOOKUP(Dateneingabe_Emissionsquellen_Mensa[[#This Row],[2. Emissionsquelle
(Dropdown)]],'Emissionsfaktoren Mensa'!$C:$H,2,FALSE),"")</f>
        <v/>
      </c>
      <c r="G35" s="43"/>
      <c r="H35" s="43"/>
      <c r="I35" s="43"/>
      <c r="J35" s="7" t="str">
        <f>IFERROR(VLOOKUP(Dateneingabe_Emissionsquellen_Mensa[[#This Row],[2. Emissionsquelle
(Dropdown)]],'Emissionsfaktoren Mensa'!$C:$H,3,FALSE),"")</f>
        <v/>
      </c>
      <c r="K35" s="7" t="str">
        <f>IFERROR(VLOOKUP(Dateneingabe_Emissionsquellen_Mensa[[#This Row],[2. Emissionsquelle
(Dropdown)]],'Emissionsfaktoren Mensa'!$C:$H,4,FALSE),"")</f>
        <v/>
      </c>
      <c r="L35" s="7" t="str">
        <f>IFERROR(VLOOKUP(Dateneingabe_Emissionsquellen_Mensa[[#This Row],[2. Emissionsquelle
(Dropdown)]],'Emissionsfaktoren Mensa'!$C:$H,5,FALSE),"")</f>
        <v/>
      </c>
      <c r="M35"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35"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35"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3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3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3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36" spans="1:18">
      <c r="A36" s="334"/>
      <c r="B36" s="43"/>
      <c r="C36" s="43" t="s">
        <v>585</v>
      </c>
      <c r="D36" s="43"/>
      <c r="E36" s="158"/>
      <c r="F36" s="12" t="str">
        <f>IFERROR(VLOOKUP(Dateneingabe_Emissionsquellen_Mensa[[#This Row],[2. Emissionsquelle
(Dropdown)]],'Emissionsfaktoren Mensa'!$C:$H,2,FALSE),"")</f>
        <v/>
      </c>
      <c r="G36" s="43"/>
      <c r="H36" s="43"/>
      <c r="I36" s="43"/>
      <c r="J36" s="7" t="str">
        <f>IFERROR(VLOOKUP(Dateneingabe_Emissionsquellen_Mensa[[#This Row],[2. Emissionsquelle
(Dropdown)]],'Emissionsfaktoren Mensa'!$C:$H,3,FALSE),"")</f>
        <v/>
      </c>
      <c r="K36" s="7" t="str">
        <f>IFERROR(VLOOKUP(Dateneingabe_Emissionsquellen_Mensa[[#This Row],[2. Emissionsquelle
(Dropdown)]],'Emissionsfaktoren Mensa'!$C:$H,4,FALSE),"")</f>
        <v/>
      </c>
      <c r="L36" s="7" t="str">
        <f>IFERROR(VLOOKUP(Dateneingabe_Emissionsquellen_Mensa[[#This Row],[2. Emissionsquelle
(Dropdown)]],'Emissionsfaktoren Mensa'!$C:$H,5,FALSE),"")</f>
        <v/>
      </c>
      <c r="M36"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36"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36"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3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3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3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37" spans="1:18">
      <c r="A37" s="334"/>
      <c r="B37" s="43"/>
      <c r="C37" s="43" t="s">
        <v>585</v>
      </c>
      <c r="D37" s="43"/>
      <c r="E37" s="158"/>
      <c r="F37" s="12" t="str">
        <f>IFERROR(VLOOKUP(Dateneingabe_Emissionsquellen_Mensa[[#This Row],[2. Emissionsquelle
(Dropdown)]],'Emissionsfaktoren Mensa'!$C:$H,2,FALSE),"")</f>
        <v/>
      </c>
      <c r="G37" s="43"/>
      <c r="H37" s="43"/>
      <c r="I37" s="43"/>
      <c r="J37" s="7" t="str">
        <f>IFERROR(VLOOKUP(Dateneingabe_Emissionsquellen_Mensa[[#This Row],[2. Emissionsquelle
(Dropdown)]],'Emissionsfaktoren Mensa'!$C:$H,3,FALSE),"")</f>
        <v/>
      </c>
      <c r="K37" s="7" t="str">
        <f>IFERROR(VLOOKUP(Dateneingabe_Emissionsquellen_Mensa[[#This Row],[2. Emissionsquelle
(Dropdown)]],'Emissionsfaktoren Mensa'!$C:$H,4,FALSE),"")</f>
        <v/>
      </c>
      <c r="L37" s="7" t="str">
        <f>IFERROR(VLOOKUP(Dateneingabe_Emissionsquellen_Mensa[[#This Row],[2. Emissionsquelle
(Dropdown)]],'Emissionsfaktoren Mensa'!$C:$H,5,FALSE),"")</f>
        <v/>
      </c>
      <c r="M37"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37"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37"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3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3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3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38" spans="1:18">
      <c r="A38" s="333" t="s">
        <v>215</v>
      </c>
      <c r="B38" s="43"/>
      <c r="C38" s="43" t="s">
        <v>586</v>
      </c>
      <c r="D38" s="43" t="s">
        <v>384</v>
      </c>
      <c r="E38" s="158">
        <v>7</v>
      </c>
      <c r="F38" s="12" t="str">
        <f>IFERROR(VLOOKUP(Dateneingabe_Emissionsquellen_Mensa[[#This Row],[2. Emissionsquelle
(Dropdown)]],'Emissionsfaktoren Mensa'!$C:$H,2,FALSE),"")</f>
        <v>t</v>
      </c>
      <c r="G38" s="43"/>
      <c r="H38" s="43"/>
      <c r="I38" s="43"/>
      <c r="J38" s="7">
        <f>IFERROR(VLOOKUP(Dateneingabe_Emissionsquellen_Mensa[[#This Row],[2. Emissionsquelle
(Dropdown)]],'Emissionsfaktoren Mensa'!$C:$H,3,FALSE),"")</f>
        <v>0</v>
      </c>
      <c r="K38" s="7">
        <f>IFERROR(VLOOKUP(Dateneingabe_Emissionsquellen_Mensa[[#This Row],[2. Emissionsquelle
(Dropdown)]],'Emissionsfaktoren Mensa'!$C:$H,4,FALSE),"")</f>
        <v>0</v>
      </c>
      <c r="L38" s="7">
        <f>IFERROR(VLOOKUP(Dateneingabe_Emissionsquellen_Mensa[[#This Row],[2. Emissionsquelle
(Dropdown)]],'Emissionsfaktoren Mensa'!$C:$H,5,FALSE),"")</f>
        <v>3</v>
      </c>
      <c r="M38" s="8">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0</v>
      </c>
      <c r="N38" s="8">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0</v>
      </c>
      <c r="O38" s="8">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21</v>
      </c>
      <c r="P3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3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3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39" spans="1:18">
      <c r="A39" s="333"/>
      <c r="B39" s="43"/>
      <c r="C39" s="43" t="s">
        <v>586</v>
      </c>
      <c r="D39" s="43"/>
      <c r="E39" s="158"/>
      <c r="F39" s="12" t="str">
        <f>IFERROR(VLOOKUP(Dateneingabe_Emissionsquellen_Mensa[[#This Row],[2. Emissionsquelle
(Dropdown)]],'Emissionsfaktoren Mensa'!$C:$H,2,FALSE),"")</f>
        <v/>
      </c>
      <c r="G39" s="43"/>
      <c r="H39" s="43"/>
      <c r="I39" s="43"/>
      <c r="J39" s="7" t="str">
        <f>IFERROR(VLOOKUP(Dateneingabe_Emissionsquellen_Mensa[[#This Row],[2. Emissionsquelle
(Dropdown)]],'Emissionsfaktoren Mensa'!$C:$H,3,FALSE),"")</f>
        <v/>
      </c>
      <c r="K39" s="7" t="str">
        <f>IFERROR(VLOOKUP(Dateneingabe_Emissionsquellen_Mensa[[#This Row],[2. Emissionsquelle
(Dropdown)]],'Emissionsfaktoren Mensa'!$C:$H,4,FALSE),"")</f>
        <v/>
      </c>
      <c r="L39" s="7" t="str">
        <f>IFERROR(VLOOKUP(Dateneingabe_Emissionsquellen_Mensa[[#This Row],[2. Emissionsquelle
(Dropdown)]],'Emissionsfaktoren Mensa'!$C:$H,5,FALSE),"")</f>
        <v/>
      </c>
      <c r="M39"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39"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39"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3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3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3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40" spans="1:18">
      <c r="A40" s="333"/>
      <c r="B40" s="43"/>
      <c r="C40" s="43" t="s">
        <v>586</v>
      </c>
      <c r="D40" s="43"/>
      <c r="E40" s="158"/>
      <c r="F40" s="12" t="str">
        <f>IFERROR(VLOOKUP(Dateneingabe_Emissionsquellen_Mensa[[#This Row],[2. Emissionsquelle
(Dropdown)]],'Emissionsfaktoren Mensa'!$C:$H,2,FALSE),"")</f>
        <v/>
      </c>
      <c r="G40" s="43"/>
      <c r="H40" s="43"/>
      <c r="I40" s="43"/>
      <c r="J40" s="7" t="str">
        <f>IFERROR(VLOOKUP(Dateneingabe_Emissionsquellen_Mensa[[#This Row],[2. Emissionsquelle
(Dropdown)]],'Emissionsfaktoren Mensa'!$C:$H,3,FALSE),"")</f>
        <v/>
      </c>
      <c r="K40" s="7" t="str">
        <f>IFERROR(VLOOKUP(Dateneingabe_Emissionsquellen_Mensa[[#This Row],[2. Emissionsquelle
(Dropdown)]],'Emissionsfaktoren Mensa'!$C:$H,4,FALSE),"")</f>
        <v/>
      </c>
      <c r="L40" s="7" t="str">
        <f>IFERROR(VLOOKUP(Dateneingabe_Emissionsquellen_Mensa[[#This Row],[2. Emissionsquelle
(Dropdown)]],'Emissionsfaktoren Mensa'!$C:$H,5,FALSE),"")</f>
        <v/>
      </c>
      <c r="M40"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40"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40"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4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4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4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41" spans="1:18">
      <c r="A41" s="333"/>
      <c r="B41" s="43"/>
      <c r="C41" s="43" t="s">
        <v>586</v>
      </c>
      <c r="D41" s="43"/>
      <c r="E41" s="158"/>
      <c r="F41" s="12" t="str">
        <f>IFERROR(VLOOKUP(Dateneingabe_Emissionsquellen_Mensa[[#This Row],[2. Emissionsquelle
(Dropdown)]],'Emissionsfaktoren Mensa'!$C:$H,2,FALSE),"")</f>
        <v/>
      </c>
      <c r="G41" s="43"/>
      <c r="H41" s="43"/>
      <c r="I41" s="43"/>
      <c r="J41" s="7" t="str">
        <f>IFERROR(VLOOKUP(Dateneingabe_Emissionsquellen_Mensa[[#This Row],[2. Emissionsquelle
(Dropdown)]],'Emissionsfaktoren Mensa'!$C:$H,3,FALSE),"")</f>
        <v/>
      </c>
      <c r="K41" s="7" t="str">
        <f>IFERROR(VLOOKUP(Dateneingabe_Emissionsquellen_Mensa[[#This Row],[2. Emissionsquelle
(Dropdown)]],'Emissionsfaktoren Mensa'!$C:$H,4,FALSE),"")</f>
        <v/>
      </c>
      <c r="L41" s="7" t="str">
        <f>IFERROR(VLOOKUP(Dateneingabe_Emissionsquellen_Mensa[[#This Row],[2. Emissionsquelle
(Dropdown)]],'Emissionsfaktoren Mensa'!$C:$H,5,FALSE),"")</f>
        <v/>
      </c>
      <c r="M41"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41"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41"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4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4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4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42" spans="1:18">
      <c r="A42" s="333"/>
      <c r="B42" s="43"/>
      <c r="C42" s="43" t="s">
        <v>586</v>
      </c>
      <c r="D42" s="43"/>
      <c r="E42" s="158"/>
      <c r="F42" s="12" t="str">
        <f>IFERROR(VLOOKUP(Dateneingabe_Emissionsquellen_Mensa[[#This Row],[2. Emissionsquelle
(Dropdown)]],'Emissionsfaktoren Mensa'!$C:$H,2,FALSE),"")</f>
        <v/>
      </c>
      <c r="G42" s="43"/>
      <c r="H42" s="43"/>
      <c r="I42" s="43"/>
      <c r="J42" s="7" t="str">
        <f>IFERROR(VLOOKUP(Dateneingabe_Emissionsquellen_Mensa[[#This Row],[2. Emissionsquelle
(Dropdown)]],'Emissionsfaktoren Mensa'!$C:$H,3,FALSE),"")</f>
        <v/>
      </c>
      <c r="K42" s="7" t="str">
        <f>IFERROR(VLOOKUP(Dateneingabe_Emissionsquellen_Mensa[[#This Row],[2. Emissionsquelle
(Dropdown)]],'Emissionsfaktoren Mensa'!$C:$H,4,FALSE),"")</f>
        <v/>
      </c>
      <c r="L42" s="7" t="str">
        <f>IFERROR(VLOOKUP(Dateneingabe_Emissionsquellen_Mensa[[#This Row],[2. Emissionsquelle
(Dropdown)]],'Emissionsfaktoren Mensa'!$C:$H,5,FALSE),"")</f>
        <v/>
      </c>
      <c r="M42"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42"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42"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4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4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4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43" spans="1:18">
      <c r="A43" s="333"/>
      <c r="B43" s="43"/>
      <c r="C43" s="43" t="s">
        <v>586</v>
      </c>
      <c r="D43" s="43"/>
      <c r="E43" s="158"/>
      <c r="F43" s="12" t="str">
        <f>IFERROR(VLOOKUP(Dateneingabe_Emissionsquellen_Mensa[[#This Row],[2. Emissionsquelle
(Dropdown)]],'Emissionsfaktoren Mensa'!$C:$H,2,FALSE),"")</f>
        <v/>
      </c>
      <c r="G43" s="43"/>
      <c r="H43" s="43"/>
      <c r="I43" s="43"/>
      <c r="J43" s="7" t="str">
        <f>IFERROR(VLOOKUP(Dateneingabe_Emissionsquellen_Mensa[[#This Row],[2. Emissionsquelle
(Dropdown)]],'Emissionsfaktoren Mensa'!$C:$H,3,FALSE),"")</f>
        <v/>
      </c>
      <c r="K43" s="7" t="str">
        <f>IFERROR(VLOOKUP(Dateneingabe_Emissionsquellen_Mensa[[#This Row],[2. Emissionsquelle
(Dropdown)]],'Emissionsfaktoren Mensa'!$C:$H,4,FALSE),"")</f>
        <v/>
      </c>
      <c r="L43" s="7" t="str">
        <f>IFERROR(VLOOKUP(Dateneingabe_Emissionsquellen_Mensa[[#This Row],[2. Emissionsquelle
(Dropdown)]],'Emissionsfaktoren Mensa'!$C:$H,5,FALSE),"")</f>
        <v/>
      </c>
      <c r="M43"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43"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43"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4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4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4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44" spans="1:18">
      <c r="A44" s="333"/>
      <c r="B44" s="43"/>
      <c r="C44" s="43" t="s">
        <v>586</v>
      </c>
      <c r="D44" s="43"/>
      <c r="E44" s="158"/>
      <c r="F44" s="12" t="str">
        <f>IFERROR(VLOOKUP(Dateneingabe_Emissionsquellen_Mensa[[#This Row],[2. Emissionsquelle
(Dropdown)]],'Emissionsfaktoren Mensa'!$C:$H,2,FALSE),"")</f>
        <v/>
      </c>
      <c r="G44" s="43"/>
      <c r="H44" s="43"/>
      <c r="I44" s="43"/>
      <c r="J44" s="7" t="str">
        <f>IFERROR(VLOOKUP(Dateneingabe_Emissionsquellen_Mensa[[#This Row],[2. Emissionsquelle
(Dropdown)]],'Emissionsfaktoren Mensa'!$C:$H,3,FALSE),"")</f>
        <v/>
      </c>
      <c r="K44" s="7" t="str">
        <f>IFERROR(VLOOKUP(Dateneingabe_Emissionsquellen_Mensa[[#This Row],[2. Emissionsquelle
(Dropdown)]],'Emissionsfaktoren Mensa'!$C:$H,4,FALSE),"")</f>
        <v/>
      </c>
      <c r="L44" s="7" t="str">
        <f>IFERROR(VLOOKUP(Dateneingabe_Emissionsquellen_Mensa[[#This Row],[2. Emissionsquelle
(Dropdown)]],'Emissionsfaktoren Mensa'!$C:$H,5,FALSE),"")</f>
        <v/>
      </c>
      <c r="M44"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44"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44"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4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4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4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45" spans="1:18">
      <c r="A45" s="333"/>
      <c r="B45" s="43"/>
      <c r="C45" s="43" t="s">
        <v>586</v>
      </c>
      <c r="D45" s="43"/>
      <c r="E45" s="158"/>
      <c r="F45" s="12" t="str">
        <f>IFERROR(VLOOKUP(Dateneingabe_Emissionsquellen_Mensa[[#This Row],[2. Emissionsquelle
(Dropdown)]],'Emissionsfaktoren Mensa'!$C:$H,2,FALSE),"")</f>
        <v/>
      </c>
      <c r="G45" s="43"/>
      <c r="H45" s="43"/>
      <c r="I45" s="43"/>
      <c r="J45" s="7" t="str">
        <f>IFERROR(VLOOKUP(Dateneingabe_Emissionsquellen_Mensa[[#This Row],[2. Emissionsquelle
(Dropdown)]],'Emissionsfaktoren Mensa'!$C:$H,3,FALSE),"")</f>
        <v/>
      </c>
      <c r="K45" s="7" t="str">
        <f>IFERROR(VLOOKUP(Dateneingabe_Emissionsquellen_Mensa[[#This Row],[2. Emissionsquelle
(Dropdown)]],'Emissionsfaktoren Mensa'!$C:$H,4,FALSE),"")</f>
        <v/>
      </c>
      <c r="L45" s="7" t="str">
        <f>IFERROR(VLOOKUP(Dateneingabe_Emissionsquellen_Mensa[[#This Row],[2. Emissionsquelle
(Dropdown)]],'Emissionsfaktoren Mensa'!$C:$H,5,FALSE),"")</f>
        <v/>
      </c>
      <c r="M45"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45"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45"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4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4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4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46" spans="1:18">
      <c r="A46" s="333"/>
      <c r="B46" s="43"/>
      <c r="C46" s="43" t="s">
        <v>586</v>
      </c>
      <c r="D46" s="43"/>
      <c r="E46" s="158"/>
      <c r="F46" s="12" t="str">
        <f>IFERROR(VLOOKUP(Dateneingabe_Emissionsquellen_Mensa[[#This Row],[2. Emissionsquelle
(Dropdown)]],'Emissionsfaktoren Mensa'!$C:$H,2,FALSE),"")</f>
        <v/>
      </c>
      <c r="G46" s="43"/>
      <c r="H46" s="43"/>
      <c r="I46" s="43"/>
      <c r="J46" s="7" t="str">
        <f>IFERROR(VLOOKUP(Dateneingabe_Emissionsquellen_Mensa[[#This Row],[2. Emissionsquelle
(Dropdown)]],'Emissionsfaktoren Mensa'!$C:$H,3,FALSE),"")</f>
        <v/>
      </c>
      <c r="K46" s="7" t="str">
        <f>IFERROR(VLOOKUP(Dateneingabe_Emissionsquellen_Mensa[[#This Row],[2. Emissionsquelle
(Dropdown)]],'Emissionsfaktoren Mensa'!$C:$H,4,FALSE),"")</f>
        <v/>
      </c>
      <c r="L46" s="7" t="str">
        <f>IFERROR(VLOOKUP(Dateneingabe_Emissionsquellen_Mensa[[#This Row],[2. Emissionsquelle
(Dropdown)]],'Emissionsfaktoren Mensa'!$C:$H,5,FALSE),"")</f>
        <v/>
      </c>
      <c r="M46"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46"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46"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4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4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4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47" spans="1:18">
      <c r="A47" s="333"/>
      <c r="B47" s="43"/>
      <c r="C47" s="43" t="s">
        <v>586</v>
      </c>
      <c r="D47" s="43"/>
      <c r="E47" s="158"/>
      <c r="F47" s="12" t="str">
        <f>IFERROR(VLOOKUP(Dateneingabe_Emissionsquellen_Mensa[[#This Row],[2. Emissionsquelle
(Dropdown)]],'Emissionsfaktoren Mensa'!$C:$H,2,FALSE),"")</f>
        <v/>
      </c>
      <c r="G47" s="43"/>
      <c r="H47" s="43"/>
      <c r="I47" s="43"/>
      <c r="J47" s="7" t="str">
        <f>IFERROR(VLOOKUP(Dateneingabe_Emissionsquellen_Mensa[[#This Row],[2. Emissionsquelle
(Dropdown)]],'Emissionsfaktoren Mensa'!$C:$H,3,FALSE),"")</f>
        <v/>
      </c>
      <c r="K47" s="7" t="str">
        <f>IFERROR(VLOOKUP(Dateneingabe_Emissionsquellen_Mensa[[#This Row],[2. Emissionsquelle
(Dropdown)]],'Emissionsfaktoren Mensa'!$C:$H,4,FALSE),"")</f>
        <v/>
      </c>
      <c r="L47" s="7" t="str">
        <f>IFERROR(VLOOKUP(Dateneingabe_Emissionsquellen_Mensa[[#This Row],[2. Emissionsquelle
(Dropdown)]],'Emissionsfaktoren Mensa'!$C:$H,5,FALSE),"")</f>
        <v/>
      </c>
      <c r="M47"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47"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47"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4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4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4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48" spans="1:18">
      <c r="A48" s="334" t="s">
        <v>216</v>
      </c>
      <c r="B48" s="43"/>
      <c r="C48" s="43" t="s">
        <v>587</v>
      </c>
      <c r="D48" s="43" t="s">
        <v>450</v>
      </c>
      <c r="E48" s="158">
        <v>5</v>
      </c>
      <c r="F48" s="12" t="str">
        <f>IFERROR(VLOOKUP(Dateneingabe_Emissionsquellen_Mensa[[#This Row],[2. Emissionsquelle
(Dropdown)]],'Emissionsfaktoren Mensa'!$C:$H,2,FALSE),"")</f>
        <v>t</v>
      </c>
      <c r="G48" s="43"/>
      <c r="H48" s="43"/>
      <c r="I48" s="43"/>
      <c r="J48" s="7">
        <f>IFERROR(VLOOKUP(Dateneingabe_Emissionsquellen_Mensa[[#This Row],[2. Emissionsquelle
(Dropdown)]],'Emissionsfaktoren Mensa'!$C:$H,3,FALSE),"")</f>
        <v>0</v>
      </c>
      <c r="K48" s="7">
        <f>IFERROR(VLOOKUP(Dateneingabe_Emissionsquellen_Mensa[[#This Row],[2. Emissionsquelle
(Dropdown)]],'Emissionsfaktoren Mensa'!$C:$H,4,FALSE),"")</f>
        <v>0</v>
      </c>
      <c r="L48" s="7">
        <f>IFERROR(VLOOKUP(Dateneingabe_Emissionsquellen_Mensa[[#This Row],[2. Emissionsquelle
(Dropdown)]],'Emissionsfaktoren Mensa'!$C:$H,5,FALSE),"")</f>
        <v>2.4</v>
      </c>
      <c r="M48" s="8">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0</v>
      </c>
      <c r="N48" s="8">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0</v>
      </c>
      <c r="O48" s="8">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12</v>
      </c>
      <c r="P4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4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4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49" spans="1:18">
      <c r="A49" s="334"/>
      <c r="B49" s="43"/>
      <c r="C49" s="43" t="s">
        <v>587</v>
      </c>
      <c r="D49" s="43"/>
      <c r="E49" s="158"/>
      <c r="F49" s="12" t="str">
        <f>IFERROR(VLOOKUP(Dateneingabe_Emissionsquellen_Mensa[[#This Row],[2. Emissionsquelle
(Dropdown)]],'Emissionsfaktoren Mensa'!$C:$H,2,FALSE),"")</f>
        <v/>
      </c>
      <c r="G49" s="43"/>
      <c r="H49" s="43"/>
      <c r="I49" s="43"/>
      <c r="J49" s="7" t="str">
        <f>IFERROR(VLOOKUP(Dateneingabe_Emissionsquellen_Mensa[[#This Row],[2. Emissionsquelle
(Dropdown)]],'Emissionsfaktoren Mensa'!$C:$H,3,FALSE),"")</f>
        <v/>
      </c>
      <c r="K49" s="7" t="str">
        <f>IFERROR(VLOOKUP(Dateneingabe_Emissionsquellen_Mensa[[#This Row],[2. Emissionsquelle
(Dropdown)]],'Emissionsfaktoren Mensa'!$C:$H,4,FALSE),"")</f>
        <v/>
      </c>
      <c r="L49" s="7" t="str">
        <f>IFERROR(VLOOKUP(Dateneingabe_Emissionsquellen_Mensa[[#This Row],[2. Emissionsquelle
(Dropdown)]],'Emissionsfaktoren Mensa'!$C:$H,5,FALSE),"")</f>
        <v/>
      </c>
      <c r="M49"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49"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49"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4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4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4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50" spans="1:18">
      <c r="A50" s="334"/>
      <c r="B50" s="43"/>
      <c r="C50" s="43" t="s">
        <v>587</v>
      </c>
      <c r="D50" s="43"/>
      <c r="E50" s="158"/>
      <c r="F50" s="12" t="str">
        <f>IFERROR(VLOOKUP(Dateneingabe_Emissionsquellen_Mensa[[#This Row],[2. Emissionsquelle
(Dropdown)]],'Emissionsfaktoren Mensa'!$C:$H,2,FALSE),"")</f>
        <v/>
      </c>
      <c r="G50" s="43"/>
      <c r="H50" s="43"/>
      <c r="I50" s="43"/>
      <c r="J50" s="7" t="str">
        <f>IFERROR(VLOOKUP(Dateneingabe_Emissionsquellen_Mensa[[#This Row],[2. Emissionsquelle
(Dropdown)]],'Emissionsfaktoren Mensa'!$C:$H,3,FALSE),"")</f>
        <v/>
      </c>
      <c r="K50" s="7" t="str">
        <f>IFERROR(VLOOKUP(Dateneingabe_Emissionsquellen_Mensa[[#This Row],[2. Emissionsquelle
(Dropdown)]],'Emissionsfaktoren Mensa'!$C:$H,4,FALSE),"")</f>
        <v/>
      </c>
      <c r="L50" s="7" t="str">
        <f>IFERROR(VLOOKUP(Dateneingabe_Emissionsquellen_Mensa[[#This Row],[2. Emissionsquelle
(Dropdown)]],'Emissionsfaktoren Mensa'!$C:$H,5,FALSE),"")</f>
        <v/>
      </c>
      <c r="M50"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50"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50"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5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5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5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51" spans="1:18">
      <c r="A51" s="334"/>
      <c r="B51" s="43"/>
      <c r="C51" s="43" t="s">
        <v>587</v>
      </c>
      <c r="D51" s="43"/>
      <c r="E51" s="158"/>
      <c r="F51" s="12" t="str">
        <f>IFERROR(VLOOKUP(Dateneingabe_Emissionsquellen_Mensa[[#This Row],[2. Emissionsquelle
(Dropdown)]],'Emissionsfaktoren Mensa'!$C:$H,2,FALSE),"")</f>
        <v/>
      </c>
      <c r="G51" s="43"/>
      <c r="H51" s="43"/>
      <c r="I51" s="43"/>
      <c r="J51" s="7" t="str">
        <f>IFERROR(VLOOKUP(Dateneingabe_Emissionsquellen_Mensa[[#This Row],[2. Emissionsquelle
(Dropdown)]],'Emissionsfaktoren Mensa'!$C:$H,3,FALSE),"")</f>
        <v/>
      </c>
      <c r="K51" s="7" t="str">
        <f>IFERROR(VLOOKUP(Dateneingabe_Emissionsquellen_Mensa[[#This Row],[2. Emissionsquelle
(Dropdown)]],'Emissionsfaktoren Mensa'!$C:$H,4,FALSE),"")</f>
        <v/>
      </c>
      <c r="L51" s="7" t="str">
        <f>IFERROR(VLOOKUP(Dateneingabe_Emissionsquellen_Mensa[[#This Row],[2. Emissionsquelle
(Dropdown)]],'Emissionsfaktoren Mensa'!$C:$H,5,FALSE),"")</f>
        <v/>
      </c>
      <c r="M51"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51"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51"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5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5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5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52" spans="1:18">
      <c r="A52" s="334"/>
      <c r="B52" s="43"/>
      <c r="C52" s="43" t="s">
        <v>587</v>
      </c>
      <c r="D52" s="43"/>
      <c r="E52" s="158"/>
      <c r="F52" s="12" t="str">
        <f>IFERROR(VLOOKUP(Dateneingabe_Emissionsquellen_Mensa[[#This Row],[2. Emissionsquelle
(Dropdown)]],'Emissionsfaktoren Mensa'!$C:$H,2,FALSE),"")</f>
        <v/>
      </c>
      <c r="G52" s="43"/>
      <c r="H52" s="43"/>
      <c r="I52" s="43"/>
      <c r="J52" s="7" t="str">
        <f>IFERROR(VLOOKUP(Dateneingabe_Emissionsquellen_Mensa[[#This Row],[2. Emissionsquelle
(Dropdown)]],'Emissionsfaktoren Mensa'!$C:$H,3,FALSE),"")</f>
        <v/>
      </c>
      <c r="K52" s="7" t="str">
        <f>IFERROR(VLOOKUP(Dateneingabe_Emissionsquellen_Mensa[[#This Row],[2. Emissionsquelle
(Dropdown)]],'Emissionsfaktoren Mensa'!$C:$H,4,FALSE),"")</f>
        <v/>
      </c>
      <c r="L52" s="7" t="str">
        <f>IFERROR(VLOOKUP(Dateneingabe_Emissionsquellen_Mensa[[#This Row],[2. Emissionsquelle
(Dropdown)]],'Emissionsfaktoren Mensa'!$C:$H,5,FALSE),"")</f>
        <v/>
      </c>
      <c r="M52"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52"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52"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5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5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5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53" spans="1:18">
      <c r="A53" s="334"/>
      <c r="B53" s="43"/>
      <c r="C53" s="43" t="s">
        <v>587</v>
      </c>
      <c r="D53" s="43"/>
      <c r="E53" s="158"/>
      <c r="F53" s="12" t="str">
        <f>IFERROR(VLOOKUP(Dateneingabe_Emissionsquellen_Mensa[[#This Row],[2. Emissionsquelle
(Dropdown)]],'Emissionsfaktoren Mensa'!$C:$H,2,FALSE),"")</f>
        <v/>
      </c>
      <c r="G53" s="43"/>
      <c r="H53" s="43"/>
      <c r="I53" s="43"/>
      <c r="J53" s="7" t="str">
        <f>IFERROR(VLOOKUP(Dateneingabe_Emissionsquellen_Mensa[[#This Row],[2. Emissionsquelle
(Dropdown)]],'Emissionsfaktoren Mensa'!$C:$H,3,FALSE),"")</f>
        <v/>
      </c>
      <c r="K53" s="7" t="str">
        <f>IFERROR(VLOOKUP(Dateneingabe_Emissionsquellen_Mensa[[#This Row],[2. Emissionsquelle
(Dropdown)]],'Emissionsfaktoren Mensa'!$C:$H,4,FALSE),"")</f>
        <v/>
      </c>
      <c r="L53" s="7" t="str">
        <f>IFERROR(VLOOKUP(Dateneingabe_Emissionsquellen_Mensa[[#This Row],[2. Emissionsquelle
(Dropdown)]],'Emissionsfaktoren Mensa'!$C:$H,5,FALSE),"")</f>
        <v/>
      </c>
      <c r="M53"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53"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53"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5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5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5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54" spans="1:18">
      <c r="A54" s="334"/>
      <c r="B54" s="43"/>
      <c r="C54" s="43" t="s">
        <v>587</v>
      </c>
      <c r="D54" s="43"/>
      <c r="E54" s="158"/>
      <c r="F54" s="12" t="str">
        <f>IFERROR(VLOOKUP(Dateneingabe_Emissionsquellen_Mensa[[#This Row],[2. Emissionsquelle
(Dropdown)]],'Emissionsfaktoren Mensa'!$C:$H,2,FALSE),"")</f>
        <v/>
      </c>
      <c r="G54" s="43"/>
      <c r="H54" s="43"/>
      <c r="I54" s="43"/>
      <c r="J54" s="7" t="str">
        <f>IFERROR(VLOOKUP(Dateneingabe_Emissionsquellen_Mensa[[#This Row],[2. Emissionsquelle
(Dropdown)]],'Emissionsfaktoren Mensa'!$C:$H,3,FALSE),"")</f>
        <v/>
      </c>
      <c r="K54" s="7" t="str">
        <f>IFERROR(VLOOKUP(Dateneingabe_Emissionsquellen_Mensa[[#This Row],[2. Emissionsquelle
(Dropdown)]],'Emissionsfaktoren Mensa'!$C:$H,4,FALSE),"")</f>
        <v/>
      </c>
      <c r="L54" s="7" t="str">
        <f>IFERROR(VLOOKUP(Dateneingabe_Emissionsquellen_Mensa[[#This Row],[2. Emissionsquelle
(Dropdown)]],'Emissionsfaktoren Mensa'!$C:$H,5,FALSE),"")</f>
        <v/>
      </c>
      <c r="M54"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54"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54"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5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5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5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55" spans="1:18">
      <c r="A55" s="334"/>
      <c r="B55" s="43"/>
      <c r="C55" s="43" t="s">
        <v>587</v>
      </c>
      <c r="D55" s="43"/>
      <c r="E55" s="158"/>
      <c r="F55" s="12" t="str">
        <f>IFERROR(VLOOKUP(Dateneingabe_Emissionsquellen_Mensa[[#This Row],[2. Emissionsquelle
(Dropdown)]],'Emissionsfaktoren Mensa'!$C:$H,2,FALSE),"")</f>
        <v/>
      </c>
      <c r="G55" s="43"/>
      <c r="H55" s="43"/>
      <c r="I55" s="43"/>
      <c r="J55" s="7" t="str">
        <f>IFERROR(VLOOKUP(Dateneingabe_Emissionsquellen_Mensa[[#This Row],[2. Emissionsquelle
(Dropdown)]],'Emissionsfaktoren Mensa'!$C:$H,3,FALSE),"")</f>
        <v/>
      </c>
      <c r="K55" s="7" t="str">
        <f>IFERROR(VLOOKUP(Dateneingabe_Emissionsquellen_Mensa[[#This Row],[2. Emissionsquelle
(Dropdown)]],'Emissionsfaktoren Mensa'!$C:$H,4,FALSE),"")</f>
        <v/>
      </c>
      <c r="L55" s="7" t="str">
        <f>IFERROR(VLOOKUP(Dateneingabe_Emissionsquellen_Mensa[[#This Row],[2. Emissionsquelle
(Dropdown)]],'Emissionsfaktoren Mensa'!$C:$H,5,FALSE),"")</f>
        <v/>
      </c>
      <c r="M55"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55"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55"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5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5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5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56" spans="1:18">
      <c r="A56" s="334"/>
      <c r="B56" s="43"/>
      <c r="C56" s="43" t="s">
        <v>587</v>
      </c>
      <c r="D56" s="43"/>
      <c r="E56" s="158"/>
      <c r="F56" s="12" t="str">
        <f>IFERROR(VLOOKUP(Dateneingabe_Emissionsquellen_Mensa[[#This Row],[2. Emissionsquelle
(Dropdown)]],'Emissionsfaktoren Mensa'!$C:$H,2,FALSE),"")</f>
        <v/>
      </c>
      <c r="G56" s="43"/>
      <c r="H56" s="43"/>
      <c r="I56" s="43"/>
      <c r="J56" s="7" t="str">
        <f>IFERROR(VLOOKUP(Dateneingabe_Emissionsquellen_Mensa[[#This Row],[2. Emissionsquelle
(Dropdown)]],'Emissionsfaktoren Mensa'!$C:$H,3,FALSE),"")</f>
        <v/>
      </c>
      <c r="K56" s="7" t="str">
        <f>IFERROR(VLOOKUP(Dateneingabe_Emissionsquellen_Mensa[[#This Row],[2. Emissionsquelle
(Dropdown)]],'Emissionsfaktoren Mensa'!$C:$H,4,FALSE),"")</f>
        <v/>
      </c>
      <c r="L56" s="7" t="str">
        <f>IFERROR(VLOOKUP(Dateneingabe_Emissionsquellen_Mensa[[#This Row],[2. Emissionsquelle
(Dropdown)]],'Emissionsfaktoren Mensa'!$C:$H,5,FALSE),"")</f>
        <v/>
      </c>
      <c r="M56"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56"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56"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5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5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5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57" spans="1:18">
      <c r="A57" s="334"/>
      <c r="B57" s="43"/>
      <c r="C57" s="43" t="s">
        <v>587</v>
      </c>
      <c r="D57" s="43"/>
      <c r="E57" s="158"/>
      <c r="F57" s="12" t="str">
        <f>IFERROR(VLOOKUP(Dateneingabe_Emissionsquellen_Mensa[[#This Row],[2. Emissionsquelle
(Dropdown)]],'Emissionsfaktoren Mensa'!$C:$H,2,FALSE),"")</f>
        <v/>
      </c>
      <c r="G57" s="43"/>
      <c r="H57" s="43"/>
      <c r="I57" s="43"/>
      <c r="J57" s="7" t="str">
        <f>IFERROR(VLOOKUP(Dateneingabe_Emissionsquellen_Mensa[[#This Row],[2. Emissionsquelle
(Dropdown)]],'Emissionsfaktoren Mensa'!$C:$H,3,FALSE),"")</f>
        <v/>
      </c>
      <c r="K57" s="7" t="str">
        <f>IFERROR(VLOOKUP(Dateneingabe_Emissionsquellen_Mensa[[#This Row],[2. Emissionsquelle
(Dropdown)]],'Emissionsfaktoren Mensa'!$C:$H,4,FALSE),"")</f>
        <v/>
      </c>
      <c r="L57" s="7" t="str">
        <f>IFERROR(VLOOKUP(Dateneingabe_Emissionsquellen_Mensa[[#This Row],[2. Emissionsquelle
(Dropdown)]],'Emissionsfaktoren Mensa'!$C:$H,5,FALSE),"")</f>
        <v/>
      </c>
      <c r="M57"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57"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57"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5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5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5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58" spans="1:18">
      <c r="A58" s="333" t="s">
        <v>217</v>
      </c>
      <c r="B58" s="43"/>
      <c r="C58" s="43" t="s">
        <v>588</v>
      </c>
      <c r="D58" s="43" t="s">
        <v>544</v>
      </c>
      <c r="E58" s="158">
        <v>2</v>
      </c>
      <c r="F58" s="12" t="str">
        <f>IFERROR(VLOOKUP(Dateneingabe_Emissionsquellen_Mensa[[#This Row],[2. Emissionsquelle
(Dropdown)]],'Emissionsfaktoren Mensa'!$C:$H,2,FALSE),"")</f>
        <v>t</v>
      </c>
      <c r="G58" s="43"/>
      <c r="H58" s="43"/>
      <c r="I58" s="43"/>
      <c r="J58" s="7">
        <f>IFERROR(VLOOKUP(Dateneingabe_Emissionsquellen_Mensa[[#This Row],[2. Emissionsquelle
(Dropdown)]],'Emissionsfaktoren Mensa'!$C:$H,3,FALSE),"")</f>
        <v>0</v>
      </c>
      <c r="K58" s="7">
        <f>IFERROR(VLOOKUP(Dateneingabe_Emissionsquellen_Mensa[[#This Row],[2. Emissionsquelle
(Dropdown)]],'Emissionsfaktoren Mensa'!$C:$H,4,FALSE),"")</f>
        <v>0</v>
      </c>
      <c r="L58" s="7">
        <f>IFERROR(VLOOKUP(Dateneingabe_Emissionsquellen_Mensa[[#This Row],[2. Emissionsquelle
(Dropdown)]],'Emissionsfaktoren Mensa'!$C:$H,5,FALSE),"")</f>
        <v>0.7</v>
      </c>
      <c r="M58" s="8">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0</v>
      </c>
      <c r="N58" s="8">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0</v>
      </c>
      <c r="O58" s="8">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1.4</v>
      </c>
      <c r="P5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5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5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59" spans="1:18">
      <c r="A59" s="333"/>
      <c r="B59" s="43"/>
      <c r="C59" s="43" t="s">
        <v>588</v>
      </c>
      <c r="D59" s="43"/>
      <c r="E59" s="158"/>
      <c r="F59" s="12" t="str">
        <f>IFERROR(VLOOKUP(Dateneingabe_Emissionsquellen_Mensa[[#This Row],[2. Emissionsquelle
(Dropdown)]],'Emissionsfaktoren Mensa'!$C:$H,2,FALSE),"")</f>
        <v/>
      </c>
      <c r="G59" s="43"/>
      <c r="H59" s="43"/>
      <c r="I59" s="43"/>
      <c r="J59" s="7" t="str">
        <f>IFERROR(VLOOKUP(Dateneingabe_Emissionsquellen_Mensa[[#This Row],[2. Emissionsquelle
(Dropdown)]],'Emissionsfaktoren Mensa'!$C:$H,3,FALSE),"")</f>
        <v/>
      </c>
      <c r="K59" s="7" t="str">
        <f>IFERROR(VLOOKUP(Dateneingabe_Emissionsquellen_Mensa[[#This Row],[2. Emissionsquelle
(Dropdown)]],'Emissionsfaktoren Mensa'!$C:$H,4,FALSE),"")</f>
        <v/>
      </c>
      <c r="L59" s="7" t="str">
        <f>IFERROR(VLOOKUP(Dateneingabe_Emissionsquellen_Mensa[[#This Row],[2. Emissionsquelle
(Dropdown)]],'Emissionsfaktoren Mensa'!$C:$H,5,FALSE),"")</f>
        <v/>
      </c>
      <c r="M59"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59"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59"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5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5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5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60" spans="1:18">
      <c r="A60" s="333"/>
      <c r="B60" s="43"/>
      <c r="C60" s="43" t="s">
        <v>588</v>
      </c>
      <c r="D60" s="43"/>
      <c r="E60" s="158"/>
      <c r="F60" s="12" t="str">
        <f>IFERROR(VLOOKUP(Dateneingabe_Emissionsquellen_Mensa[[#This Row],[2. Emissionsquelle
(Dropdown)]],'Emissionsfaktoren Mensa'!$C:$H,2,FALSE),"")</f>
        <v/>
      </c>
      <c r="G60" s="43"/>
      <c r="H60" s="43"/>
      <c r="I60" s="43"/>
      <c r="J60" s="7" t="str">
        <f>IFERROR(VLOOKUP(Dateneingabe_Emissionsquellen_Mensa[[#This Row],[2. Emissionsquelle
(Dropdown)]],'Emissionsfaktoren Mensa'!$C:$H,3,FALSE),"")</f>
        <v/>
      </c>
      <c r="K60" s="7" t="str">
        <f>IFERROR(VLOOKUP(Dateneingabe_Emissionsquellen_Mensa[[#This Row],[2. Emissionsquelle
(Dropdown)]],'Emissionsfaktoren Mensa'!$C:$H,4,FALSE),"")</f>
        <v/>
      </c>
      <c r="L60" s="7" t="str">
        <f>IFERROR(VLOOKUP(Dateneingabe_Emissionsquellen_Mensa[[#This Row],[2. Emissionsquelle
(Dropdown)]],'Emissionsfaktoren Mensa'!$C:$H,5,FALSE),"")</f>
        <v/>
      </c>
      <c r="M60"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60"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60"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6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6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6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61" spans="1:18">
      <c r="A61" s="333"/>
      <c r="B61" s="43"/>
      <c r="C61" s="43" t="s">
        <v>588</v>
      </c>
      <c r="D61" s="43"/>
      <c r="E61" s="158"/>
      <c r="F61" s="12" t="str">
        <f>IFERROR(VLOOKUP(Dateneingabe_Emissionsquellen_Mensa[[#This Row],[2. Emissionsquelle
(Dropdown)]],'Emissionsfaktoren Mensa'!$C:$H,2,FALSE),"")</f>
        <v/>
      </c>
      <c r="G61" s="43"/>
      <c r="H61" s="43"/>
      <c r="I61" s="43"/>
      <c r="J61" s="7" t="str">
        <f>IFERROR(VLOOKUP(Dateneingabe_Emissionsquellen_Mensa[[#This Row],[2. Emissionsquelle
(Dropdown)]],'Emissionsfaktoren Mensa'!$C:$H,3,FALSE),"")</f>
        <v/>
      </c>
      <c r="K61" s="7" t="str">
        <f>IFERROR(VLOOKUP(Dateneingabe_Emissionsquellen_Mensa[[#This Row],[2. Emissionsquelle
(Dropdown)]],'Emissionsfaktoren Mensa'!$C:$H,4,FALSE),"")</f>
        <v/>
      </c>
      <c r="L61" s="7" t="str">
        <f>IFERROR(VLOOKUP(Dateneingabe_Emissionsquellen_Mensa[[#This Row],[2. Emissionsquelle
(Dropdown)]],'Emissionsfaktoren Mensa'!$C:$H,5,FALSE),"")</f>
        <v/>
      </c>
      <c r="M61"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61"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61"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6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6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6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62" spans="1:18">
      <c r="A62" s="333"/>
      <c r="B62" s="43"/>
      <c r="C62" s="43" t="s">
        <v>588</v>
      </c>
      <c r="D62" s="43"/>
      <c r="E62" s="158"/>
      <c r="F62" s="12" t="str">
        <f>IFERROR(VLOOKUP(Dateneingabe_Emissionsquellen_Mensa[[#This Row],[2. Emissionsquelle
(Dropdown)]],'Emissionsfaktoren Mensa'!$C:$H,2,FALSE),"")</f>
        <v/>
      </c>
      <c r="G62" s="43"/>
      <c r="H62" s="43"/>
      <c r="I62" s="43"/>
      <c r="J62" s="7" t="str">
        <f>IFERROR(VLOOKUP(Dateneingabe_Emissionsquellen_Mensa[[#This Row],[2. Emissionsquelle
(Dropdown)]],'Emissionsfaktoren Mensa'!$C:$H,3,FALSE),"")</f>
        <v/>
      </c>
      <c r="K62" s="7" t="str">
        <f>IFERROR(VLOOKUP(Dateneingabe_Emissionsquellen_Mensa[[#This Row],[2. Emissionsquelle
(Dropdown)]],'Emissionsfaktoren Mensa'!$C:$H,4,FALSE),"")</f>
        <v/>
      </c>
      <c r="L62" s="7" t="str">
        <f>IFERROR(VLOOKUP(Dateneingabe_Emissionsquellen_Mensa[[#This Row],[2. Emissionsquelle
(Dropdown)]],'Emissionsfaktoren Mensa'!$C:$H,5,FALSE),"")</f>
        <v/>
      </c>
      <c r="M62"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62"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62"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6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6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6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63" spans="1:18">
      <c r="A63" s="333"/>
      <c r="B63" s="43"/>
      <c r="C63" s="43" t="s">
        <v>588</v>
      </c>
      <c r="D63" s="43"/>
      <c r="E63" s="158"/>
      <c r="F63" s="12" t="str">
        <f>IFERROR(VLOOKUP(Dateneingabe_Emissionsquellen_Mensa[[#This Row],[2. Emissionsquelle
(Dropdown)]],'Emissionsfaktoren Mensa'!$C:$H,2,FALSE),"")</f>
        <v/>
      </c>
      <c r="G63" s="43"/>
      <c r="H63" s="43"/>
      <c r="I63" s="43"/>
      <c r="J63" s="7" t="str">
        <f>IFERROR(VLOOKUP(Dateneingabe_Emissionsquellen_Mensa[[#This Row],[2. Emissionsquelle
(Dropdown)]],'Emissionsfaktoren Mensa'!$C:$H,3,FALSE),"")</f>
        <v/>
      </c>
      <c r="K63" s="7" t="str">
        <f>IFERROR(VLOOKUP(Dateneingabe_Emissionsquellen_Mensa[[#This Row],[2. Emissionsquelle
(Dropdown)]],'Emissionsfaktoren Mensa'!$C:$H,4,FALSE),"")</f>
        <v/>
      </c>
      <c r="L63" s="7" t="str">
        <f>IFERROR(VLOOKUP(Dateneingabe_Emissionsquellen_Mensa[[#This Row],[2. Emissionsquelle
(Dropdown)]],'Emissionsfaktoren Mensa'!$C:$H,5,FALSE),"")</f>
        <v/>
      </c>
      <c r="M63"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63"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63"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6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6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6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64" spans="1:18">
      <c r="A64" s="333"/>
      <c r="B64" s="43"/>
      <c r="C64" s="43" t="s">
        <v>588</v>
      </c>
      <c r="D64" s="43"/>
      <c r="E64" s="158"/>
      <c r="F64" s="12" t="str">
        <f>IFERROR(VLOOKUP(Dateneingabe_Emissionsquellen_Mensa[[#This Row],[2. Emissionsquelle
(Dropdown)]],'Emissionsfaktoren Mensa'!$C:$H,2,FALSE),"")</f>
        <v/>
      </c>
      <c r="G64" s="43"/>
      <c r="H64" s="43"/>
      <c r="I64" s="43"/>
      <c r="J64" s="7" t="str">
        <f>IFERROR(VLOOKUP(Dateneingabe_Emissionsquellen_Mensa[[#This Row],[2. Emissionsquelle
(Dropdown)]],'Emissionsfaktoren Mensa'!$C:$H,3,FALSE),"")</f>
        <v/>
      </c>
      <c r="K64" s="7" t="str">
        <f>IFERROR(VLOOKUP(Dateneingabe_Emissionsquellen_Mensa[[#This Row],[2. Emissionsquelle
(Dropdown)]],'Emissionsfaktoren Mensa'!$C:$H,4,FALSE),"")</f>
        <v/>
      </c>
      <c r="L64" s="7" t="str">
        <f>IFERROR(VLOOKUP(Dateneingabe_Emissionsquellen_Mensa[[#This Row],[2. Emissionsquelle
(Dropdown)]],'Emissionsfaktoren Mensa'!$C:$H,5,FALSE),"")</f>
        <v/>
      </c>
      <c r="M64"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64"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64"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6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6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6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65" spans="1:18">
      <c r="A65" s="333"/>
      <c r="B65" s="43"/>
      <c r="C65" s="43" t="s">
        <v>588</v>
      </c>
      <c r="D65" s="43"/>
      <c r="E65" s="158"/>
      <c r="F65" s="12" t="str">
        <f>IFERROR(VLOOKUP(Dateneingabe_Emissionsquellen_Mensa[[#This Row],[2. Emissionsquelle
(Dropdown)]],'Emissionsfaktoren Mensa'!$C:$H,2,FALSE),"")</f>
        <v/>
      </c>
      <c r="G65" s="43"/>
      <c r="H65" s="43"/>
      <c r="I65" s="43"/>
      <c r="J65" s="7" t="str">
        <f>IFERROR(VLOOKUP(Dateneingabe_Emissionsquellen_Mensa[[#This Row],[2. Emissionsquelle
(Dropdown)]],'Emissionsfaktoren Mensa'!$C:$H,3,FALSE),"")</f>
        <v/>
      </c>
      <c r="K65" s="7" t="str">
        <f>IFERROR(VLOOKUP(Dateneingabe_Emissionsquellen_Mensa[[#This Row],[2. Emissionsquelle
(Dropdown)]],'Emissionsfaktoren Mensa'!$C:$H,4,FALSE),"")</f>
        <v/>
      </c>
      <c r="L65" s="7" t="str">
        <f>IFERROR(VLOOKUP(Dateneingabe_Emissionsquellen_Mensa[[#This Row],[2. Emissionsquelle
(Dropdown)]],'Emissionsfaktoren Mensa'!$C:$H,5,FALSE),"")</f>
        <v/>
      </c>
      <c r="M65"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65"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65"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6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6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6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66" spans="1:18">
      <c r="A66" s="333"/>
      <c r="B66" s="43"/>
      <c r="C66" s="43" t="s">
        <v>588</v>
      </c>
      <c r="D66" s="43"/>
      <c r="E66" s="158"/>
      <c r="F66" s="12" t="str">
        <f>IFERROR(VLOOKUP(Dateneingabe_Emissionsquellen_Mensa[[#This Row],[2. Emissionsquelle
(Dropdown)]],'Emissionsfaktoren Mensa'!$C:$H,2,FALSE),"")</f>
        <v/>
      </c>
      <c r="G66" s="43"/>
      <c r="H66" s="43"/>
      <c r="I66" s="43"/>
      <c r="J66" s="7" t="str">
        <f>IFERROR(VLOOKUP(Dateneingabe_Emissionsquellen_Mensa[[#This Row],[2. Emissionsquelle
(Dropdown)]],'Emissionsfaktoren Mensa'!$C:$H,3,FALSE),"")</f>
        <v/>
      </c>
      <c r="K66" s="7" t="str">
        <f>IFERROR(VLOOKUP(Dateneingabe_Emissionsquellen_Mensa[[#This Row],[2. Emissionsquelle
(Dropdown)]],'Emissionsfaktoren Mensa'!$C:$H,4,FALSE),"")</f>
        <v/>
      </c>
      <c r="L66" s="7" t="str">
        <f>IFERROR(VLOOKUP(Dateneingabe_Emissionsquellen_Mensa[[#This Row],[2. Emissionsquelle
(Dropdown)]],'Emissionsfaktoren Mensa'!$C:$H,5,FALSE),"")</f>
        <v/>
      </c>
      <c r="M66"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66"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66"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6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6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6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67" spans="1:18">
      <c r="A67" s="333"/>
      <c r="B67" s="43"/>
      <c r="C67" s="43" t="s">
        <v>588</v>
      </c>
      <c r="D67" s="43"/>
      <c r="E67" s="158"/>
      <c r="F67" s="12" t="str">
        <f>IFERROR(VLOOKUP(Dateneingabe_Emissionsquellen_Mensa[[#This Row],[2. Emissionsquelle
(Dropdown)]],'Emissionsfaktoren Mensa'!$C:$H,2,FALSE),"")</f>
        <v/>
      </c>
      <c r="G67" s="43"/>
      <c r="H67" s="43"/>
      <c r="I67" s="43"/>
      <c r="J67" s="7" t="str">
        <f>IFERROR(VLOOKUP(Dateneingabe_Emissionsquellen_Mensa[[#This Row],[2. Emissionsquelle
(Dropdown)]],'Emissionsfaktoren Mensa'!$C:$H,3,FALSE),"")</f>
        <v/>
      </c>
      <c r="K67" s="7" t="str">
        <f>IFERROR(VLOOKUP(Dateneingabe_Emissionsquellen_Mensa[[#This Row],[2. Emissionsquelle
(Dropdown)]],'Emissionsfaktoren Mensa'!$C:$H,4,FALSE),"")</f>
        <v/>
      </c>
      <c r="L67" s="7" t="str">
        <f>IFERROR(VLOOKUP(Dateneingabe_Emissionsquellen_Mensa[[#This Row],[2. Emissionsquelle
(Dropdown)]],'Emissionsfaktoren Mensa'!$C:$H,5,FALSE),"")</f>
        <v/>
      </c>
      <c r="M67"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67"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67"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6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6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6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68" spans="1:18" ht="15" customHeight="1">
      <c r="A68" s="334" t="s">
        <v>656</v>
      </c>
      <c r="B68" s="43"/>
      <c r="C68" s="43" t="s">
        <v>657</v>
      </c>
      <c r="D68" s="43" t="s">
        <v>613</v>
      </c>
      <c r="E68" s="158">
        <v>2</v>
      </c>
      <c r="F68" s="12" t="str">
        <f>IFERROR(VLOOKUP(Dateneingabe_Emissionsquellen_Mensa[[#This Row],[2. Emissionsquelle
(Dropdown)]],'Emissionsfaktoren Mensa'!$C:$H,2,FALSE),"")</f>
        <v>t</v>
      </c>
      <c r="G68" s="43"/>
      <c r="H68" s="43"/>
      <c r="I68" s="43"/>
      <c r="J68" s="7">
        <f>IFERROR(VLOOKUP(Dateneingabe_Emissionsquellen_Mensa[[#This Row],[2. Emissionsquelle
(Dropdown)]],'Emissionsfaktoren Mensa'!$C:$H,3,FALSE),"")</f>
        <v>0</v>
      </c>
      <c r="K68" s="7">
        <f>IFERROR(VLOOKUP(Dateneingabe_Emissionsquellen_Mensa[[#This Row],[2. Emissionsquelle
(Dropdown)]],'Emissionsfaktoren Mensa'!$C:$H,4,FALSE),"")</f>
        <v>0</v>
      </c>
      <c r="L68" s="7">
        <f>IFERROR(VLOOKUP(Dateneingabe_Emissionsquellen_Mensa[[#This Row],[2. Emissionsquelle
(Dropdown)]],'Emissionsfaktoren Mensa'!$C:$H,5,FALSE),"")</f>
        <v>5.8</v>
      </c>
      <c r="M68" s="8">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0</v>
      </c>
      <c r="N68" s="8">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0</v>
      </c>
      <c r="O68" s="8">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11.6</v>
      </c>
      <c r="P6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6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6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69" spans="1:18">
      <c r="A69" s="334"/>
      <c r="B69" s="43"/>
      <c r="C69" s="43" t="s">
        <v>657</v>
      </c>
      <c r="D69" s="43"/>
      <c r="E69" s="158"/>
      <c r="F69" s="12" t="str">
        <f>IFERROR(VLOOKUP(Dateneingabe_Emissionsquellen_Mensa[[#This Row],[2. Emissionsquelle
(Dropdown)]],'Emissionsfaktoren Mensa'!$C:$H,2,FALSE),"")</f>
        <v/>
      </c>
      <c r="G69" s="43"/>
      <c r="H69" s="43"/>
      <c r="I69" s="43"/>
      <c r="J69" s="7" t="str">
        <f>IFERROR(VLOOKUP(Dateneingabe_Emissionsquellen_Mensa[[#This Row],[2. Emissionsquelle
(Dropdown)]],'Emissionsfaktoren Mensa'!$C:$H,3,FALSE),"")</f>
        <v/>
      </c>
      <c r="K69" s="7" t="str">
        <f>IFERROR(VLOOKUP(Dateneingabe_Emissionsquellen_Mensa[[#This Row],[2. Emissionsquelle
(Dropdown)]],'Emissionsfaktoren Mensa'!$C:$H,4,FALSE),"")</f>
        <v/>
      </c>
      <c r="L69" s="7" t="str">
        <f>IFERROR(VLOOKUP(Dateneingabe_Emissionsquellen_Mensa[[#This Row],[2. Emissionsquelle
(Dropdown)]],'Emissionsfaktoren Mensa'!$C:$H,5,FALSE),"")</f>
        <v/>
      </c>
      <c r="M69"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69"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69"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6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6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6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70" spans="1:18">
      <c r="A70" s="334"/>
      <c r="B70" s="43"/>
      <c r="C70" s="43" t="s">
        <v>657</v>
      </c>
      <c r="D70" s="43"/>
      <c r="E70" s="158"/>
      <c r="F70" s="12" t="str">
        <f>IFERROR(VLOOKUP(Dateneingabe_Emissionsquellen_Mensa[[#This Row],[2. Emissionsquelle
(Dropdown)]],'Emissionsfaktoren Mensa'!$C:$H,2,FALSE),"")</f>
        <v/>
      </c>
      <c r="G70" s="43"/>
      <c r="H70" s="43"/>
      <c r="I70" s="43"/>
      <c r="J70" s="7" t="str">
        <f>IFERROR(VLOOKUP(Dateneingabe_Emissionsquellen_Mensa[[#This Row],[2. Emissionsquelle
(Dropdown)]],'Emissionsfaktoren Mensa'!$C:$H,3,FALSE),"")</f>
        <v/>
      </c>
      <c r="K70" s="7" t="str">
        <f>IFERROR(VLOOKUP(Dateneingabe_Emissionsquellen_Mensa[[#This Row],[2. Emissionsquelle
(Dropdown)]],'Emissionsfaktoren Mensa'!$C:$H,4,FALSE),"")</f>
        <v/>
      </c>
      <c r="L70" s="7" t="str">
        <f>IFERROR(VLOOKUP(Dateneingabe_Emissionsquellen_Mensa[[#This Row],[2. Emissionsquelle
(Dropdown)]],'Emissionsfaktoren Mensa'!$C:$H,5,FALSE),"")</f>
        <v/>
      </c>
      <c r="M70"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70"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70"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7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7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7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71" spans="1:18">
      <c r="A71" s="334"/>
      <c r="B71" s="43"/>
      <c r="C71" s="43" t="s">
        <v>657</v>
      </c>
      <c r="D71" s="43"/>
      <c r="E71" s="158"/>
      <c r="F71" s="12" t="str">
        <f>IFERROR(VLOOKUP(Dateneingabe_Emissionsquellen_Mensa[[#This Row],[2. Emissionsquelle
(Dropdown)]],'Emissionsfaktoren Mensa'!$C:$H,2,FALSE),"")</f>
        <v/>
      </c>
      <c r="G71" s="43"/>
      <c r="H71" s="43"/>
      <c r="I71" s="43"/>
      <c r="J71" s="7" t="str">
        <f>IFERROR(VLOOKUP(Dateneingabe_Emissionsquellen_Mensa[[#This Row],[2. Emissionsquelle
(Dropdown)]],'Emissionsfaktoren Mensa'!$C:$H,3,FALSE),"")</f>
        <v/>
      </c>
      <c r="K71" s="7" t="str">
        <f>IFERROR(VLOOKUP(Dateneingabe_Emissionsquellen_Mensa[[#This Row],[2. Emissionsquelle
(Dropdown)]],'Emissionsfaktoren Mensa'!$C:$H,4,FALSE),"")</f>
        <v/>
      </c>
      <c r="L71" s="7" t="str">
        <f>IFERROR(VLOOKUP(Dateneingabe_Emissionsquellen_Mensa[[#This Row],[2. Emissionsquelle
(Dropdown)]],'Emissionsfaktoren Mensa'!$C:$H,5,FALSE),"")</f>
        <v/>
      </c>
      <c r="M71"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71"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71"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7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7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7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72" spans="1:18">
      <c r="A72" s="334"/>
      <c r="B72" s="43"/>
      <c r="C72" s="43" t="s">
        <v>657</v>
      </c>
      <c r="D72" s="43"/>
      <c r="E72" s="158"/>
      <c r="F72" s="12" t="str">
        <f>IFERROR(VLOOKUP(Dateneingabe_Emissionsquellen_Mensa[[#This Row],[2. Emissionsquelle
(Dropdown)]],'Emissionsfaktoren Mensa'!$C:$H,2,FALSE),"")</f>
        <v/>
      </c>
      <c r="G72" s="43"/>
      <c r="H72" s="43"/>
      <c r="I72" s="43"/>
      <c r="J72" s="7" t="str">
        <f>IFERROR(VLOOKUP(Dateneingabe_Emissionsquellen_Mensa[[#This Row],[2. Emissionsquelle
(Dropdown)]],'Emissionsfaktoren Mensa'!$C:$H,3,FALSE),"")</f>
        <v/>
      </c>
      <c r="K72" s="7" t="str">
        <f>IFERROR(VLOOKUP(Dateneingabe_Emissionsquellen_Mensa[[#This Row],[2. Emissionsquelle
(Dropdown)]],'Emissionsfaktoren Mensa'!$C:$H,4,FALSE),"")</f>
        <v/>
      </c>
      <c r="L72" s="7" t="str">
        <f>IFERROR(VLOOKUP(Dateneingabe_Emissionsquellen_Mensa[[#This Row],[2. Emissionsquelle
(Dropdown)]],'Emissionsfaktoren Mensa'!$C:$H,5,FALSE),"")</f>
        <v/>
      </c>
      <c r="M72"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72"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72"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7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7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7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73" spans="1:18">
      <c r="A73" s="334"/>
      <c r="B73" s="43"/>
      <c r="C73" s="43" t="s">
        <v>657</v>
      </c>
      <c r="D73" s="43"/>
      <c r="E73" s="158"/>
      <c r="F73" s="12" t="str">
        <f>IFERROR(VLOOKUP(Dateneingabe_Emissionsquellen_Mensa[[#This Row],[2. Emissionsquelle
(Dropdown)]],'Emissionsfaktoren Mensa'!$C:$H,2,FALSE),"")</f>
        <v/>
      </c>
      <c r="G73" s="43"/>
      <c r="H73" s="43"/>
      <c r="I73" s="43"/>
      <c r="J73" s="7" t="str">
        <f>IFERROR(VLOOKUP(Dateneingabe_Emissionsquellen_Mensa[[#This Row],[2. Emissionsquelle
(Dropdown)]],'Emissionsfaktoren Mensa'!$C:$H,3,FALSE),"")</f>
        <v/>
      </c>
      <c r="K73" s="7" t="str">
        <f>IFERROR(VLOOKUP(Dateneingabe_Emissionsquellen_Mensa[[#This Row],[2. Emissionsquelle
(Dropdown)]],'Emissionsfaktoren Mensa'!$C:$H,4,FALSE),"")</f>
        <v/>
      </c>
      <c r="L73" s="7" t="str">
        <f>IFERROR(VLOOKUP(Dateneingabe_Emissionsquellen_Mensa[[#This Row],[2. Emissionsquelle
(Dropdown)]],'Emissionsfaktoren Mensa'!$C:$H,5,FALSE),"")</f>
        <v/>
      </c>
      <c r="M73"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73"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73"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7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7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7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74" spans="1:18">
      <c r="A74" s="334"/>
      <c r="B74" s="43"/>
      <c r="C74" s="43" t="s">
        <v>657</v>
      </c>
      <c r="D74" s="43"/>
      <c r="E74" s="158"/>
      <c r="F74" s="12" t="str">
        <f>IFERROR(VLOOKUP(Dateneingabe_Emissionsquellen_Mensa[[#This Row],[2. Emissionsquelle
(Dropdown)]],'Emissionsfaktoren Mensa'!$C:$H,2,FALSE),"")</f>
        <v/>
      </c>
      <c r="G74" s="43"/>
      <c r="H74" s="43"/>
      <c r="I74" s="43"/>
      <c r="J74" s="7" t="str">
        <f>IFERROR(VLOOKUP(Dateneingabe_Emissionsquellen_Mensa[[#This Row],[2. Emissionsquelle
(Dropdown)]],'Emissionsfaktoren Mensa'!$C:$H,3,FALSE),"")</f>
        <v/>
      </c>
      <c r="K74" s="7" t="str">
        <f>IFERROR(VLOOKUP(Dateneingabe_Emissionsquellen_Mensa[[#This Row],[2. Emissionsquelle
(Dropdown)]],'Emissionsfaktoren Mensa'!$C:$H,4,FALSE),"")</f>
        <v/>
      </c>
      <c r="L74" s="7" t="str">
        <f>IFERROR(VLOOKUP(Dateneingabe_Emissionsquellen_Mensa[[#This Row],[2. Emissionsquelle
(Dropdown)]],'Emissionsfaktoren Mensa'!$C:$H,5,FALSE),"")</f>
        <v/>
      </c>
      <c r="M74"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74"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74"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7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7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7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75" spans="1:18">
      <c r="A75" s="334"/>
      <c r="B75" s="43"/>
      <c r="C75" s="43" t="s">
        <v>657</v>
      </c>
      <c r="D75" s="43"/>
      <c r="E75" s="158"/>
      <c r="F75" s="12" t="str">
        <f>IFERROR(VLOOKUP(Dateneingabe_Emissionsquellen_Mensa[[#This Row],[2. Emissionsquelle
(Dropdown)]],'Emissionsfaktoren Mensa'!$C:$H,2,FALSE),"")</f>
        <v/>
      </c>
      <c r="G75" s="43"/>
      <c r="H75" s="43"/>
      <c r="I75" s="43"/>
      <c r="J75" s="7" t="str">
        <f>IFERROR(VLOOKUP(Dateneingabe_Emissionsquellen_Mensa[[#This Row],[2. Emissionsquelle
(Dropdown)]],'Emissionsfaktoren Mensa'!$C:$H,3,FALSE),"")</f>
        <v/>
      </c>
      <c r="K75" s="7" t="str">
        <f>IFERROR(VLOOKUP(Dateneingabe_Emissionsquellen_Mensa[[#This Row],[2. Emissionsquelle
(Dropdown)]],'Emissionsfaktoren Mensa'!$C:$H,4,FALSE),"")</f>
        <v/>
      </c>
      <c r="L75" s="7" t="str">
        <f>IFERROR(VLOOKUP(Dateneingabe_Emissionsquellen_Mensa[[#This Row],[2. Emissionsquelle
(Dropdown)]],'Emissionsfaktoren Mensa'!$C:$H,5,FALSE),"")</f>
        <v/>
      </c>
      <c r="M75"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75"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75"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7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7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7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76" spans="1:18">
      <c r="A76" s="334"/>
      <c r="B76" s="43"/>
      <c r="C76" s="43" t="s">
        <v>657</v>
      </c>
      <c r="D76" s="43"/>
      <c r="E76" s="158"/>
      <c r="F76" s="12" t="str">
        <f>IFERROR(VLOOKUP(Dateneingabe_Emissionsquellen_Mensa[[#This Row],[2. Emissionsquelle
(Dropdown)]],'Emissionsfaktoren Mensa'!$C:$H,2,FALSE),"")</f>
        <v/>
      </c>
      <c r="G76" s="43"/>
      <c r="H76" s="43"/>
      <c r="I76" s="43"/>
      <c r="J76" s="7" t="str">
        <f>IFERROR(VLOOKUP(Dateneingabe_Emissionsquellen_Mensa[[#This Row],[2. Emissionsquelle
(Dropdown)]],'Emissionsfaktoren Mensa'!$C:$H,3,FALSE),"")</f>
        <v/>
      </c>
      <c r="K76" s="7" t="str">
        <f>IFERROR(VLOOKUP(Dateneingabe_Emissionsquellen_Mensa[[#This Row],[2. Emissionsquelle
(Dropdown)]],'Emissionsfaktoren Mensa'!$C:$H,4,FALSE),"")</f>
        <v/>
      </c>
      <c r="L76" s="7" t="str">
        <f>IFERROR(VLOOKUP(Dateneingabe_Emissionsquellen_Mensa[[#This Row],[2. Emissionsquelle
(Dropdown)]],'Emissionsfaktoren Mensa'!$C:$H,5,FALSE),"")</f>
        <v/>
      </c>
      <c r="M76"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76"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76"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7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7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7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77" spans="1:18">
      <c r="A77" s="334"/>
      <c r="B77" s="43"/>
      <c r="C77" s="43" t="s">
        <v>657</v>
      </c>
      <c r="D77" s="43"/>
      <c r="E77" s="44"/>
      <c r="F77" s="12" t="str">
        <f>IFERROR(VLOOKUP(Dateneingabe_Emissionsquellen_Mensa[[#This Row],[2. Emissionsquelle
(Dropdown)]],'Emissionsfaktoren Mensa'!$C:$H,2,FALSE),"")</f>
        <v/>
      </c>
      <c r="G77" s="43"/>
      <c r="H77" s="43"/>
      <c r="I77" s="43"/>
      <c r="J77" s="7" t="str">
        <f>IFERROR(VLOOKUP(Dateneingabe_Emissionsquellen_Mensa[[#This Row],[2. Emissionsquelle
(Dropdown)]],'Emissionsfaktoren Mensa'!$C:$H,3,FALSE),"")</f>
        <v/>
      </c>
      <c r="K77" s="7" t="str">
        <f>IFERROR(VLOOKUP(Dateneingabe_Emissionsquellen_Mensa[[#This Row],[2. Emissionsquelle
(Dropdown)]],'Emissionsfaktoren Mensa'!$C:$H,4,FALSE),"")</f>
        <v/>
      </c>
      <c r="L77" s="7" t="str">
        <f>IFERROR(VLOOKUP(Dateneingabe_Emissionsquellen_Mensa[[#This Row],[2. Emissionsquelle
(Dropdown)]],'Emissionsfaktoren Mensa'!$C:$H,5,FALSE),"")</f>
        <v/>
      </c>
      <c r="M77"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77"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77"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7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7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7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78" spans="1:18" ht="15" customHeight="1">
      <c r="A78" s="333" t="s">
        <v>653</v>
      </c>
      <c r="B78" s="43"/>
      <c r="C78" s="43" t="s">
        <v>654</v>
      </c>
      <c r="D78" s="43" t="s">
        <v>151</v>
      </c>
      <c r="E78" s="44">
        <v>3</v>
      </c>
      <c r="F78" s="12" t="str">
        <f>IFERROR(VLOOKUP(Dateneingabe_Emissionsquellen_Mensa[[#This Row],[2. Emissionsquelle
(Dropdown)]],'Emissionsfaktoren Mensa'!$C:$H,2,FALSE),"")</f>
        <v>t</v>
      </c>
      <c r="G78" s="43"/>
      <c r="H78" s="43"/>
      <c r="I78" s="43"/>
      <c r="J78" s="7">
        <f>IFERROR(VLOOKUP(Dateneingabe_Emissionsquellen_Mensa[[#This Row],[2. Emissionsquelle
(Dropdown)]],'Emissionsfaktoren Mensa'!$C:$H,3,FALSE),"")</f>
        <v>0</v>
      </c>
      <c r="K78" s="7">
        <f>IFERROR(VLOOKUP(Dateneingabe_Emissionsquellen_Mensa[[#This Row],[2. Emissionsquelle
(Dropdown)]],'Emissionsfaktoren Mensa'!$C:$H,4,FALSE),"")</f>
        <v>0</v>
      </c>
      <c r="L78" s="7">
        <f>IFERROR(VLOOKUP(Dateneingabe_Emissionsquellen_Mensa[[#This Row],[2. Emissionsquelle
(Dropdown)]],'Emissionsfaktoren Mensa'!$C:$H,5,FALSE),"")</f>
        <v>8.8832713178294605E-3</v>
      </c>
      <c r="M78" s="8">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0</v>
      </c>
      <c r="N78" s="8">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0</v>
      </c>
      <c r="O78" s="8">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2.664981395348838E-2</v>
      </c>
      <c r="P7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7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7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79" spans="1:18">
      <c r="A79" s="333"/>
      <c r="B79" s="43"/>
      <c r="C79" s="43" t="s">
        <v>654</v>
      </c>
      <c r="D79" s="43" t="s">
        <v>148</v>
      </c>
      <c r="E79" s="44">
        <v>50</v>
      </c>
      <c r="F79" s="12" t="str">
        <f>IFERROR(VLOOKUP(Dateneingabe_Emissionsquellen_Mensa[[#This Row],[2. Emissionsquelle
(Dropdown)]],'Emissionsfaktoren Mensa'!$C:$H,2,FALSE),"")</f>
        <v>t</v>
      </c>
      <c r="G79" s="43"/>
      <c r="H79" s="43"/>
      <c r="I79" s="43"/>
      <c r="J79" s="7">
        <f>IFERROR(VLOOKUP(Dateneingabe_Emissionsquellen_Mensa[[#This Row],[2. Emissionsquelle
(Dropdown)]],'Emissionsfaktoren Mensa'!$C:$H,3,FALSE),"")</f>
        <v>0</v>
      </c>
      <c r="K79" s="7">
        <f>IFERROR(VLOOKUP(Dateneingabe_Emissionsquellen_Mensa[[#This Row],[2. Emissionsquelle
(Dropdown)]],'Emissionsfaktoren Mensa'!$C:$H,4,FALSE),"")</f>
        <v>0</v>
      </c>
      <c r="L79" s="7">
        <f>IFERROR(VLOOKUP(Dateneingabe_Emissionsquellen_Mensa[[#This Row],[2. Emissionsquelle
(Dropdown)]],'Emissionsfaktoren Mensa'!$C:$H,5,FALSE),"")</f>
        <v>2.1280193798449597E-2</v>
      </c>
      <c r="M79" s="8">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0</v>
      </c>
      <c r="N79" s="8">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0</v>
      </c>
      <c r="O79" s="8">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1.0640096899224798</v>
      </c>
      <c r="P7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7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7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80" spans="1:18">
      <c r="A80" s="333"/>
      <c r="B80" s="43"/>
      <c r="C80" s="43" t="s">
        <v>654</v>
      </c>
      <c r="D80" s="43"/>
      <c r="E80" s="44"/>
      <c r="F80" s="12" t="str">
        <f>IFERROR(VLOOKUP(Dateneingabe_Emissionsquellen_Mensa[[#This Row],[2. Emissionsquelle
(Dropdown)]],'Emissionsfaktoren Mensa'!$C:$H,2,FALSE),"")</f>
        <v/>
      </c>
      <c r="G80" s="43"/>
      <c r="H80" s="43"/>
      <c r="I80" s="43"/>
      <c r="J80" s="7" t="str">
        <f>IFERROR(VLOOKUP(Dateneingabe_Emissionsquellen_Mensa[[#This Row],[2. Emissionsquelle
(Dropdown)]],'Emissionsfaktoren Mensa'!$C:$H,3,FALSE),"")</f>
        <v/>
      </c>
      <c r="K80" s="7" t="str">
        <f>IFERROR(VLOOKUP(Dateneingabe_Emissionsquellen_Mensa[[#This Row],[2. Emissionsquelle
(Dropdown)]],'Emissionsfaktoren Mensa'!$C:$H,4,FALSE),"")</f>
        <v/>
      </c>
      <c r="L80" s="7" t="str">
        <f>IFERROR(VLOOKUP(Dateneingabe_Emissionsquellen_Mensa[[#This Row],[2. Emissionsquelle
(Dropdown)]],'Emissionsfaktoren Mensa'!$C:$H,5,FALSE),"")</f>
        <v/>
      </c>
      <c r="M80"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80"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80"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8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8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8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81" spans="1:18">
      <c r="A81" s="333"/>
      <c r="B81" s="43"/>
      <c r="C81" s="43" t="s">
        <v>654</v>
      </c>
      <c r="D81" s="43"/>
      <c r="E81" s="44"/>
      <c r="F81" s="12" t="str">
        <f>IFERROR(VLOOKUP(Dateneingabe_Emissionsquellen_Mensa[[#This Row],[2. Emissionsquelle
(Dropdown)]],'Emissionsfaktoren Mensa'!$C:$H,2,FALSE),"")</f>
        <v/>
      </c>
      <c r="G81" s="43"/>
      <c r="H81" s="43"/>
      <c r="I81" s="43"/>
      <c r="J81" s="7" t="str">
        <f>IFERROR(VLOOKUP(Dateneingabe_Emissionsquellen_Mensa[[#This Row],[2. Emissionsquelle
(Dropdown)]],'Emissionsfaktoren Mensa'!$C:$H,3,FALSE),"")</f>
        <v/>
      </c>
      <c r="K81" s="7" t="str">
        <f>IFERROR(VLOOKUP(Dateneingabe_Emissionsquellen_Mensa[[#This Row],[2. Emissionsquelle
(Dropdown)]],'Emissionsfaktoren Mensa'!$C:$H,4,FALSE),"")</f>
        <v/>
      </c>
      <c r="L81" s="7" t="str">
        <f>IFERROR(VLOOKUP(Dateneingabe_Emissionsquellen_Mensa[[#This Row],[2. Emissionsquelle
(Dropdown)]],'Emissionsfaktoren Mensa'!$C:$H,5,FALSE),"")</f>
        <v/>
      </c>
      <c r="M81"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81"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81"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8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8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8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82" spans="1:18">
      <c r="A82" s="333"/>
      <c r="B82" s="43"/>
      <c r="C82" s="43" t="s">
        <v>654</v>
      </c>
      <c r="D82" s="43"/>
      <c r="E82" s="44"/>
      <c r="F82" s="12" t="str">
        <f>IFERROR(VLOOKUP(Dateneingabe_Emissionsquellen_Mensa[[#This Row],[2. Emissionsquelle
(Dropdown)]],'Emissionsfaktoren Mensa'!$C:$H,2,FALSE),"")</f>
        <v/>
      </c>
      <c r="G82" s="43"/>
      <c r="H82" s="43"/>
      <c r="I82" s="43"/>
      <c r="J82" s="7" t="str">
        <f>IFERROR(VLOOKUP(Dateneingabe_Emissionsquellen_Mensa[[#This Row],[2. Emissionsquelle
(Dropdown)]],'Emissionsfaktoren Mensa'!$C:$H,3,FALSE),"")</f>
        <v/>
      </c>
      <c r="K82" s="7" t="str">
        <f>IFERROR(VLOOKUP(Dateneingabe_Emissionsquellen_Mensa[[#This Row],[2. Emissionsquelle
(Dropdown)]],'Emissionsfaktoren Mensa'!$C:$H,4,FALSE),"")</f>
        <v/>
      </c>
      <c r="L82" s="7" t="str">
        <f>IFERROR(VLOOKUP(Dateneingabe_Emissionsquellen_Mensa[[#This Row],[2. Emissionsquelle
(Dropdown)]],'Emissionsfaktoren Mensa'!$C:$H,5,FALSE),"")</f>
        <v/>
      </c>
      <c r="M82"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82"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82"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8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8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8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83" spans="1:18">
      <c r="A83" s="333"/>
      <c r="B83" s="43"/>
      <c r="C83" s="43" t="s">
        <v>654</v>
      </c>
      <c r="D83" s="43"/>
      <c r="E83" s="44"/>
      <c r="F83" s="12" t="str">
        <f>IFERROR(VLOOKUP(Dateneingabe_Emissionsquellen_Mensa[[#This Row],[2. Emissionsquelle
(Dropdown)]],'Emissionsfaktoren Mensa'!$C:$H,2,FALSE),"")</f>
        <v/>
      </c>
      <c r="G83" s="43"/>
      <c r="H83" s="43"/>
      <c r="I83" s="43"/>
      <c r="J83" s="7" t="str">
        <f>IFERROR(VLOOKUP(Dateneingabe_Emissionsquellen_Mensa[[#This Row],[2. Emissionsquelle
(Dropdown)]],'Emissionsfaktoren Mensa'!$C:$H,3,FALSE),"")</f>
        <v/>
      </c>
      <c r="K83" s="7" t="str">
        <f>IFERROR(VLOOKUP(Dateneingabe_Emissionsquellen_Mensa[[#This Row],[2. Emissionsquelle
(Dropdown)]],'Emissionsfaktoren Mensa'!$C:$H,4,FALSE),"")</f>
        <v/>
      </c>
      <c r="L83" s="7" t="str">
        <f>IFERROR(VLOOKUP(Dateneingabe_Emissionsquellen_Mensa[[#This Row],[2. Emissionsquelle
(Dropdown)]],'Emissionsfaktoren Mensa'!$C:$H,5,FALSE),"")</f>
        <v/>
      </c>
      <c r="M83"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83"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83"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8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8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8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84" spans="1:18">
      <c r="A84" s="333"/>
      <c r="B84" s="43"/>
      <c r="C84" s="43" t="s">
        <v>654</v>
      </c>
      <c r="D84" s="43"/>
      <c r="E84" s="44"/>
      <c r="F84" s="12" t="str">
        <f>IFERROR(VLOOKUP(Dateneingabe_Emissionsquellen_Mensa[[#This Row],[2. Emissionsquelle
(Dropdown)]],'Emissionsfaktoren Mensa'!$C:$H,2,FALSE),"")</f>
        <v/>
      </c>
      <c r="G84" s="43"/>
      <c r="H84" s="43"/>
      <c r="I84" s="43"/>
      <c r="J84" s="7" t="str">
        <f>IFERROR(VLOOKUP(Dateneingabe_Emissionsquellen_Mensa[[#This Row],[2. Emissionsquelle
(Dropdown)]],'Emissionsfaktoren Mensa'!$C:$H,3,FALSE),"")</f>
        <v/>
      </c>
      <c r="K84" s="7" t="str">
        <f>IFERROR(VLOOKUP(Dateneingabe_Emissionsquellen_Mensa[[#This Row],[2. Emissionsquelle
(Dropdown)]],'Emissionsfaktoren Mensa'!$C:$H,4,FALSE),"")</f>
        <v/>
      </c>
      <c r="L84" s="7" t="str">
        <f>IFERROR(VLOOKUP(Dateneingabe_Emissionsquellen_Mensa[[#This Row],[2. Emissionsquelle
(Dropdown)]],'Emissionsfaktoren Mensa'!$C:$H,5,FALSE),"")</f>
        <v/>
      </c>
      <c r="M84"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84"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84"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8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8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8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85" spans="1:18">
      <c r="A85" s="333"/>
      <c r="B85" s="43"/>
      <c r="C85" s="43" t="s">
        <v>654</v>
      </c>
      <c r="D85" s="43"/>
      <c r="E85" s="44"/>
      <c r="F85" s="12" t="str">
        <f>IFERROR(VLOOKUP(Dateneingabe_Emissionsquellen_Mensa[[#This Row],[2. Emissionsquelle
(Dropdown)]],'Emissionsfaktoren Mensa'!$C:$H,2,FALSE),"")</f>
        <v/>
      </c>
      <c r="G85" s="43"/>
      <c r="H85" s="43"/>
      <c r="I85" s="43"/>
      <c r="J85" s="7" t="str">
        <f>IFERROR(VLOOKUP(Dateneingabe_Emissionsquellen_Mensa[[#This Row],[2. Emissionsquelle
(Dropdown)]],'Emissionsfaktoren Mensa'!$C:$H,3,FALSE),"")</f>
        <v/>
      </c>
      <c r="K85" s="7" t="str">
        <f>IFERROR(VLOOKUP(Dateneingabe_Emissionsquellen_Mensa[[#This Row],[2. Emissionsquelle
(Dropdown)]],'Emissionsfaktoren Mensa'!$C:$H,4,FALSE),"")</f>
        <v/>
      </c>
      <c r="L85" s="7" t="str">
        <f>IFERROR(VLOOKUP(Dateneingabe_Emissionsquellen_Mensa[[#This Row],[2. Emissionsquelle
(Dropdown)]],'Emissionsfaktoren Mensa'!$C:$H,5,FALSE),"")</f>
        <v/>
      </c>
      <c r="M85"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85"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85"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8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8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8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86" spans="1:18">
      <c r="A86" s="333"/>
      <c r="B86" s="43"/>
      <c r="C86" s="43" t="s">
        <v>654</v>
      </c>
      <c r="D86" s="43"/>
      <c r="E86" s="44"/>
      <c r="F86" s="12" t="str">
        <f>IFERROR(VLOOKUP(Dateneingabe_Emissionsquellen_Mensa[[#This Row],[2. Emissionsquelle
(Dropdown)]],'Emissionsfaktoren Mensa'!$C:$H,2,FALSE),"")</f>
        <v/>
      </c>
      <c r="G86" s="43"/>
      <c r="H86" s="43"/>
      <c r="I86" s="43"/>
      <c r="J86" s="7" t="str">
        <f>IFERROR(VLOOKUP(Dateneingabe_Emissionsquellen_Mensa[[#This Row],[2. Emissionsquelle
(Dropdown)]],'Emissionsfaktoren Mensa'!$C:$H,3,FALSE),"")</f>
        <v/>
      </c>
      <c r="K86" s="7" t="str">
        <f>IFERROR(VLOOKUP(Dateneingabe_Emissionsquellen_Mensa[[#This Row],[2. Emissionsquelle
(Dropdown)]],'Emissionsfaktoren Mensa'!$C:$H,4,FALSE),"")</f>
        <v/>
      </c>
      <c r="L86" s="7" t="str">
        <f>IFERROR(VLOOKUP(Dateneingabe_Emissionsquellen_Mensa[[#This Row],[2. Emissionsquelle
(Dropdown)]],'Emissionsfaktoren Mensa'!$C:$H,5,FALSE),"")</f>
        <v/>
      </c>
      <c r="M86"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86"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86"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8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8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8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87" spans="1:18">
      <c r="A87" s="333"/>
      <c r="B87" s="43"/>
      <c r="C87" s="43" t="s">
        <v>654</v>
      </c>
      <c r="D87" s="43"/>
      <c r="E87" s="44"/>
      <c r="F87" s="12" t="str">
        <f>IFERROR(VLOOKUP(Dateneingabe_Emissionsquellen_Mensa[[#This Row],[2. Emissionsquelle
(Dropdown)]],'Emissionsfaktoren Mensa'!$C:$H,2,FALSE),"")</f>
        <v/>
      </c>
      <c r="G87" s="43"/>
      <c r="H87" s="43"/>
      <c r="I87" s="43"/>
      <c r="J87" s="7" t="str">
        <f>IFERROR(VLOOKUP(Dateneingabe_Emissionsquellen_Mensa[[#This Row],[2. Emissionsquelle
(Dropdown)]],'Emissionsfaktoren Mensa'!$C:$H,3,FALSE),"")</f>
        <v/>
      </c>
      <c r="K87" s="7" t="str">
        <f>IFERROR(VLOOKUP(Dateneingabe_Emissionsquellen_Mensa[[#This Row],[2. Emissionsquelle
(Dropdown)]],'Emissionsfaktoren Mensa'!$C:$H,4,FALSE),"")</f>
        <v/>
      </c>
      <c r="L87" s="7" t="str">
        <f>IFERROR(VLOOKUP(Dateneingabe_Emissionsquellen_Mensa[[#This Row],[2. Emissionsquelle
(Dropdown)]],'Emissionsfaktoren Mensa'!$C:$H,5,FALSE),"")</f>
        <v/>
      </c>
      <c r="M87"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87"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87"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8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8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8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88" spans="1:18" ht="15" customHeight="1">
      <c r="A88" s="334" t="s">
        <v>699</v>
      </c>
      <c r="B88" s="43"/>
      <c r="C88" s="43" t="s">
        <v>702</v>
      </c>
      <c r="D88" s="43" t="s">
        <v>701</v>
      </c>
      <c r="E88" s="44">
        <v>2</v>
      </c>
      <c r="F88" s="197" t="str">
        <f>IFERROR(VLOOKUP(Dateneingabe_Emissionsquellen_Mensa[[#This Row],[2. Emissionsquelle
(Dropdown)]],'Emissionsfaktoren Mensa'!$C:$H,2,FALSE),"")</f>
        <v>kg</v>
      </c>
      <c r="G88" s="43"/>
      <c r="H88" s="43"/>
      <c r="I88" s="43"/>
      <c r="J88" s="7">
        <f>IFERROR(VLOOKUP(Dateneingabe_Emissionsquellen_Mensa[[#This Row],[2. Emissionsquelle
(Dropdown)]],'Emissionsfaktoren Mensa'!$C:$H,3,FALSE),"")</f>
        <v>0</v>
      </c>
      <c r="K88" s="7">
        <f>IFERROR(VLOOKUP(Dateneingabe_Emissionsquellen_Mensa[[#This Row],[2. Emissionsquelle
(Dropdown)]],'Emissionsfaktoren Mensa'!$C:$H,4,FALSE),"")</f>
        <v>0</v>
      </c>
      <c r="L88" s="7">
        <f>IFERROR(VLOOKUP(Dateneingabe_Emissionsquellen_Mensa[[#This Row],[2. Emissionsquelle
(Dropdown)]],'Emissionsfaktoren Mensa'!$C:$H,5,FALSE),"")</f>
        <v>5</v>
      </c>
      <c r="M88" s="8">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0</v>
      </c>
      <c r="N88" s="8">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0</v>
      </c>
      <c r="O88" s="8">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10</v>
      </c>
      <c r="P8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8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88"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89" spans="1:18">
      <c r="A89" s="334"/>
      <c r="B89" s="43"/>
      <c r="C89" s="43" t="s">
        <v>702</v>
      </c>
      <c r="D89" s="43"/>
      <c r="E89" s="44"/>
      <c r="F89" s="197" t="str">
        <f>IFERROR(VLOOKUP(Dateneingabe_Emissionsquellen_Mensa[[#This Row],[2. Emissionsquelle
(Dropdown)]],'Emissionsfaktoren Mensa'!$C:$H,2,FALSE),"")</f>
        <v/>
      </c>
      <c r="G89" s="43"/>
      <c r="H89" s="43"/>
      <c r="I89" s="43"/>
      <c r="J89" s="7" t="str">
        <f>IFERROR(VLOOKUP(Dateneingabe_Emissionsquellen_Mensa[[#This Row],[2. Emissionsquelle
(Dropdown)]],'Emissionsfaktoren Mensa'!$C:$H,3,FALSE),"")</f>
        <v/>
      </c>
      <c r="K89" s="7" t="str">
        <f>IFERROR(VLOOKUP(Dateneingabe_Emissionsquellen_Mensa[[#This Row],[2. Emissionsquelle
(Dropdown)]],'Emissionsfaktoren Mensa'!$C:$H,4,FALSE),"")</f>
        <v/>
      </c>
      <c r="L89" s="7" t="str">
        <f>IFERROR(VLOOKUP(Dateneingabe_Emissionsquellen_Mensa[[#This Row],[2. Emissionsquelle
(Dropdown)]],'Emissionsfaktoren Mensa'!$C:$H,5,FALSE),"")</f>
        <v/>
      </c>
      <c r="M89"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89"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89"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8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8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89"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90" spans="1:18">
      <c r="A90" s="334"/>
      <c r="B90" s="43"/>
      <c r="C90" s="43" t="s">
        <v>702</v>
      </c>
      <c r="D90" s="43"/>
      <c r="E90" s="44"/>
      <c r="F90" s="12" t="str">
        <f>IFERROR(VLOOKUP(Dateneingabe_Emissionsquellen_Mensa[[#This Row],[2. Emissionsquelle
(Dropdown)]],'Emissionsfaktoren Mensa'!$C:$H,2,FALSE),"")</f>
        <v/>
      </c>
      <c r="G90" s="43"/>
      <c r="H90" s="43"/>
      <c r="I90" s="43"/>
      <c r="J90" s="7" t="str">
        <f>IFERROR(VLOOKUP(Dateneingabe_Emissionsquellen_Mensa[[#This Row],[2. Emissionsquelle
(Dropdown)]],'Emissionsfaktoren Mensa'!$C:$H,3,FALSE),"")</f>
        <v/>
      </c>
      <c r="K90" s="7" t="str">
        <f>IFERROR(VLOOKUP(Dateneingabe_Emissionsquellen_Mensa[[#This Row],[2. Emissionsquelle
(Dropdown)]],'Emissionsfaktoren Mensa'!$C:$H,4,FALSE),"")</f>
        <v/>
      </c>
      <c r="L90" s="7" t="str">
        <f>IFERROR(VLOOKUP(Dateneingabe_Emissionsquellen_Mensa[[#This Row],[2. Emissionsquelle
(Dropdown)]],'Emissionsfaktoren Mensa'!$C:$H,5,FALSE),"")</f>
        <v/>
      </c>
      <c r="M90"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90"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90"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9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9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90"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91" spans="1:18">
      <c r="A91" s="334"/>
      <c r="B91" s="43"/>
      <c r="C91" s="43" t="s">
        <v>702</v>
      </c>
      <c r="D91" s="43"/>
      <c r="E91" s="44"/>
      <c r="F91" s="12" t="str">
        <f>IFERROR(VLOOKUP(Dateneingabe_Emissionsquellen_Mensa[[#This Row],[2. Emissionsquelle
(Dropdown)]],'Emissionsfaktoren Mensa'!$C:$H,2,FALSE),"")</f>
        <v/>
      </c>
      <c r="G91" s="43"/>
      <c r="H91" s="43"/>
      <c r="I91" s="43"/>
      <c r="J91" s="7" t="str">
        <f>IFERROR(VLOOKUP(Dateneingabe_Emissionsquellen_Mensa[[#This Row],[2. Emissionsquelle
(Dropdown)]],'Emissionsfaktoren Mensa'!$C:$H,3,FALSE),"")</f>
        <v/>
      </c>
      <c r="K91" s="7" t="str">
        <f>IFERROR(VLOOKUP(Dateneingabe_Emissionsquellen_Mensa[[#This Row],[2. Emissionsquelle
(Dropdown)]],'Emissionsfaktoren Mensa'!$C:$H,4,FALSE),"")</f>
        <v/>
      </c>
      <c r="L91" s="7" t="str">
        <f>IFERROR(VLOOKUP(Dateneingabe_Emissionsquellen_Mensa[[#This Row],[2. Emissionsquelle
(Dropdown)]],'Emissionsfaktoren Mensa'!$C:$H,5,FALSE),"")</f>
        <v/>
      </c>
      <c r="M91"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91"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91"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9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9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91"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92" spans="1:18">
      <c r="A92" s="334"/>
      <c r="B92" s="43"/>
      <c r="C92" s="43" t="s">
        <v>702</v>
      </c>
      <c r="D92" s="43"/>
      <c r="E92" s="44"/>
      <c r="F92" s="12" t="str">
        <f>IFERROR(VLOOKUP(Dateneingabe_Emissionsquellen_Mensa[[#This Row],[2. Emissionsquelle
(Dropdown)]],'Emissionsfaktoren Mensa'!$C:$H,2,FALSE),"")</f>
        <v/>
      </c>
      <c r="G92" s="43"/>
      <c r="H92" s="43"/>
      <c r="I92" s="43"/>
      <c r="J92" s="7" t="str">
        <f>IFERROR(VLOOKUP(Dateneingabe_Emissionsquellen_Mensa[[#This Row],[2. Emissionsquelle
(Dropdown)]],'Emissionsfaktoren Mensa'!$C:$H,3,FALSE),"")</f>
        <v/>
      </c>
      <c r="K92" s="7" t="str">
        <f>IFERROR(VLOOKUP(Dateneingabe_Emissionsquellen_Mensa[[#This Row],[2. Emissionsquelle
(Dropdown)]],'Emissionsfaktoren Mensa'!$C:$H,4,FALSE),"")</f>
        <v/>
      </c>
      <c r="L92" s="7" t="str">
        <f>IFERROR(VLOOKUP(Dateneingabe_Emissionsquellen_Mensa[[#This Row],[2. Emissionsquelle
(Dropdown)]],'Emissionsfaktoren Mensa'!$C:$H,5,FALSE),"")</f>
        <v/>
      </c>
      <c r="M92"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92"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92"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9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9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92"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93" spans="1:18">
      <c r="A93" s="334"/>
      <c r="B93" s="43"/>
      <c r="C93" s="43" t="s">
        <v>702</v>
      </c>
      <c r="D93" s="43"/>
      <c r="E93" s="44"/>
      <c r="F93" s="12" t="str">
        <f>IFERROR(VLOOKUP(Dateneingabe_Emissionsquellen_Mensa[[#This Row],[2. Emissionsquelle
(Dropdown)]],'Emissionsfaktoren Mensa'!$C:$H,2,FALSE),"")</f>
        <v/>
      </c>
      <c r="G93" s="43"/>
      <c r="H93" s="43"/>
      <c r="I93" s="43"/>
      <c r="J93" s="7" t="str">
        <f>IFERROR(VLOOKUP(Dateneingabe_Emissionsquellen_Mensa[[#This Row],[2. Emissionsquelle
(Dropdown)]],'Emissionsfaktoren Mensa'!$C:$H,3,FALSE),"")</f>
        <v/>
      </c>
      <c r="K93" s="7" t="str">
        <f>IFERROR(VLOOKUP(Dateneingabe_Emissionsquellen_Mensa[[#This Row],[2. Emissionsquelle
(Dropdown)]],'Emissionsfaktoren Mensa'!$C:$H,4,FALSE),"")</f>
        <v/>
      </c>
      <c r="L93" s="7" t="str">
        <f>IFERROR(VLOOKUP(Dateneingabe_Emissionsquellen_Mensa[[#This Row],[2. Emissionsquelle
(Dropdown)]],'Emissionsfaktoren Mensa'!$C:$H,5,FALSE),"")</f>
        <v/>
      </c>
      <c r="M93"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93"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93"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9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9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93"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94" spans="1:18">
      <c r="A94" s="334"/>
      <c r="B94" s="43"/>
      <c r="C94" s="43" t="s">
        <v>702</v>
      </c>
      <c r="D94" s="43"/>
      <c r="E94" s="44"/>
      <c r="F94" s="12" t="str">
        <f>IFERROR(VLOOKUP(Dateneingabe_Emissionsquellen_Mensa[[#This Row],[2. Emissionsquelle
(Dropdown)]],'Emissionsfaktoren Mensa'!$C:$H,2,FALSE),"")</f>
        <v/>
      </c>
      <c r="G94" s="43"/>
      <c r="H94" s="43"/>
      <c r="I94" s="43"/>
      <c r="J94" s="7" t="str">
        <f>IFERROR(VLOOKUP(Dateneingabe_Emissionsquellen_Mensa[[#This Row],[2. Emissionsquelle
(Dropdown)]],'Emissionsfaktoren Mensa'!$C:$H,3,FALSE),"")</f>
        <v/>
      </c>
      <c r="K94" s="7" t="str">
        <f>IFERROR(VLOOKUP(Dateneingabe_Emissionsquellen_Mensa[[#This Row],[2. Emissionsquelle
(Dropdown)]],'Emissionsfaktoren Mensa'!$C:$H,4,FALSE),"")</f>
        <v/>
      </c>
      <c r="L94" s="7" t="str">
        <f>IFERROR(VLOOKUP(Dateneingabe_Emissionsquellen_Mensa[[#This Row],[2. Emissionsquelle
(Dropdown)]],'Emissionsfaktoren Mensa'!$C:$H,5,FALSE),"")</f>
        <v/>
      </c>
      <c r="M94"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94"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94"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9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9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94"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95" spans="1:18">
      <c r="A95" s="334"/>
      <c r="B95" s="43"/>
      <c r="C95" s="43" t="s">
        <v>702</v>
      </c>
      <c r="D95" s="43"/>
      <c r="E95" s="44"/>
      <c r="F95" s="12" t="str">
        <f>IFERROR(VLOOKUP(Dateneingabe_Emissionsquellen_Mensa[[#This Row],[2. Emissionsquelle
(Dropdown)]],'Emissionsfaktoren Mensa'!$C:$H,2,FALSE),"")</f>
        <v/>
      </c>
      <c r="G95" s="43"/>
      <c r="H95" s="43"/>
      <c r="I95" s="43"/>
      <c r="J95" s="7" t="str">
        <f>IFERROR(VLOOKUP(Dateneingabe_Emissionsquellen_Mensa[[#This Row],[2. Emissionsquelle
(Dropdown)]],'Emissionsfaktoren Mensa'!$C:$H,3,FALSE),"")</f>
        <v/>
      </c>
      <c r="K95" s="7" t="str">
        <f>IFERROR(VLOOKUP(Dateneingabe_Emissionsquellen_Mensa[[#This Row],[2. Emissionsquelle
(Dropdown)]],'Emissionsfaktoren Mensa'!$C:$H,4,FALSE),"")</f>
        <v/>
      </c>
      <c r="L95" s="7" t="str">
        <f>IFERROR(VLOOKUP(Dateneingabe_Emissionsquellen_Mensa[[#This Row],[2. Emissionsquelle
(Dropdown)]],'Emissionsfaktoren Mensa'!$C:$H,5,FALSE),"")</f>
        <v/>
      </c>
      <c r="M95"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95"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95"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9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9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95"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96" spans="1:18">
      <c r="A96" s="334"/>
      <c r="B96" s="43"/>
      <c r="C96" s="43" t="s">
        <v>702</v>
      </c>
      <c r="D96" s="43"/>
      <c r="E96" s="44"/>
      <c r="F96" s="12" t="str">
        <f>IFERROR(VLOOKUP(Dateneingabe_Emissionsquellen_Mensa[[#This Row],[2. Emissionsquelle
(Dropdown)]],'Emissionsfaktoren Mensa'!$C:$H,2,FALSE),"")</f>
        <v/>
      </c>
      <c r="G96" s="43"/>
      <c r="H96" s="43"/>
      <c r="I96" s="43"/>
      <c r="J96" s="7" t="str">
        <f>IFERROR(VLOOKUP(Dateneingabe_Emissionsquellen_Mensa[[#This Row],[2. Emissionsquelle
(Dropdown)]],'Emissionsfaktoren Mensa'!$C:$H,3,FALSE),"")</f>
        <v/>
      </c>
      <c r="K96" s="7" t="str">
        <f>IFERROR(VLOOKUP(Dateneingabe_Emissionsquellen_Mensa[[#This Row],[2. Emissionsquelle
(Dropdown)]],'Emissionsfaktoren Mensa'!$C:$H,4,FALSE),"")</f>
        <v/>
      </c>
      <c r="L96" s="7" t="str">
        <f>IFERROR(VLOOKUP(Dateneingabe_Emissionsquellen_Mensa[[#This Row],[2. Emissionsquelle
(Dropdown)]],'Emissionsfaktoren Mensa'!$C:$H,5,FALSE),"")</f>
        <v/>
      </c>
      <c r="M96"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96"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96"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9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9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96"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97" spans="1:18">
      <c r="A97" s="334"/>
      <c r="B97" s="43"/>
      <c r="C97" s="43" t="s">
        <v>702</v>
      </c>
      <c r="D97" s="43"/>
      <c r="E97" s="44"/>
      <c r="F97" s="12" t="str">
        <f>IFERROR(VLOOKUP(Dateneingabe_Emissionsquellen_Mensa[[#This Row],[2. Emissionsquelle
(Dropdown)]],'Emissionsfaktoren Mensa'!$C:$H,2,FALSE),"")</f>
        <v/>
      </c>
      <c r="G97" s="43"/>
      <c r="H97" s="43"/>
      <c r="I97" s="43"/>
      <c r="J97" s="7" t="str">
        <f>IFERROR(VLOOKUP(Dateneingabe_Emissionsquellen_Mensa[[#This Row],[2. Emissionsquelle
(Dropdown)]],'Emissionsfaktoren Mensa'!$C:$H,3,FALSE),"")</f>
        <v/>
      </c>
      <c r="K97" s="7" t="str">
        <f>IFERROR(VLOOKUP(Dateneingabe_Emissionsquellen_Mensa[[#This Row],[2. Emissionsquelle
(Dropdown)]],'Emissionsfaktoren Mensa'!$C:$H,4,FALSE),"")</f>
        <v/>
      </c>
      <c r="L97" s="7" t="str">
        <f>IFERROR(VLOOKUP(Dateneingabe_Emissionsquellen_Mensa[[#This Row],[2. Emissionsquelle
(Dropdown)]],'Emissionsfaktoren Mensa'!$C:$H,5,FALSE),"")</f>
        <v/>
      </c>
      <c r="M97" s="8" t="str">
        <f>IFERROR(Dateneingabe_Emissionsquellen_Mensa[[#This Row],[Mengenangabe]]*Dateneingabe_Emissionsquellen_Mensa[[#This Row],[Scope 1 EF]]*IF(Dateneingabe_Emissionsquellen_Mensa[[#This Row],[Datenqualität
(Dropdown)]]="ausreichend",1.1,IF(Dateneingabe_Emissionsquellen_Mensa[[#This Row],[Datenqualität
(Dropdown)]]="niedrig",1.25,IF(Dateneingabe_Emissionsquellen_Mensa[[#This Row],[Datenqualität
(Dropdown)]]="sehr niedrig",1.5,1))),"")</f>
        <v/>
      </c>
      <c r="N97" s="8" t="str">
        <f>IFERROR(Dateneingabe_Emissionsquellen_Mensa[[#This Row],[Mengenangabe]]*Dateneingabe_Emissionsquellen_Mensa[[#This Row],[Scope 2 EF]]*IF(Dateneingabe_Emissionsquellen_Mensa[[#This Row],[Datenqualität
(Dropdown)]]="ausreichend",1.1,IF(Dateneingabe_Emissionsquellen_Mensa[[#This Row],[Datenqualität
(Dropdown)]]="niedrig",1.25,IF(Dateneingabe_Emissionsquellen_Mensa[[#This Row],[Datenqualität
(Dropdown)]]="sehr niedrig",1.5,1))),"")</f>
        <v/>
      </c>
      <c r="O97" s="8" t="str">
        <f>IFERROR(Dateneingabe_Emissionsquellen_Mensa[[#This Row],[Mengenangabe]]*Dateneingabe_Emissionsquellen_Mensa[[#This Row],[Scope 3 EF]]*IF(Dateneingabe_Emissionsquellen_Mensa[[#This Row],[Datenqualität
(Dropdown)]]="ausreichend",1.1,IF(Dateneingabe_Emissionsquellen_Mensa[[#This Row],[Datenqualität
(Dropdown)]]="niedrig",1.25,IF(Dateneingabe_Emissionsquellen_Mensa[[#This Row],[Datenqualität
(Dropdown)]]="sehr niedrig",1.5,1))),"")</f>
        <v/>
      </c>
      <c r="P9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Row],[Mengenangabe]]*Emissionsfaktoren!E$31*IF(Dateneingabe_Emissionsquellen_Mensa[[#This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Q9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Row],[Mengenangabe]]*Emissionsfaktoren!F$31*IF(Dateneingabe_Emissionsquellen_Mensa[[#This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c r="R97" s="8" t="str">
        <f>IF(OR(Dateneingabe_Emissionsquellen_Mensa[[#This Row],[2. Emissionsquelle
(Dropdown)]]=Emissionsfaktoren!$C$30,Dateneingabe_Emissionsquellen_Mensa[[#This Row],[2. Emissionsquelle
(Dropdown)]]=Emissionsfaktoren!$C$31,Dateneingabe_Emissionsquellen_Mensa[[#This Row],[2. Emissionsquelle
(Dropdown)]]=Emissionsfaktoren!$C$32,Dateneingabe_Emissionsquellen_Mensa[[#This Row],[2. Emissionsquelle
(Dropdown)]]=Emissionsfaktoren!$C$33,Dateneingabe_Emissionsquellen_Mensa[[#This Row],[2. Emissionsquelle
(Dropdown)]]=Emissionsfaktoren!$C$35,Dateneingabe_Emissionsquellen_Mensa[[#This Row],[2. Emissionsquelle
(Dropdown)]]=Emissionsfaktoren!$C$36,Dateneingabe_Emissionsquellen_Mensa[[#This Row],[2. Emissionsquelle
(Dropdown)]]=Emissionsfaktoren!$C$37,Dateneingabe_Emissionsquellen_Mensa[[#This Row],[2. Emissionsquelle
(Dropdown)]]=Emissionsfaktoren!$C$38,Dateneingabe_Emissionsquellen_Mensa[[#This Row],[2. Emissionsquelle
(Dropdown)]]=Emissionsfaktoren!$C$39,Dateneingabe_Emissionsquellen_Mensa[[#This Row],[2. Emissionsquelle
(Dropdown)]]=Emissionsfaktoren!$C$40,Dateneingabe_Emissionsquellen_Mensa[[#This Row],[2. Emissionsquelle
(Dropdown)]]=Emissionsfaktoren!$C$41),Dateneingabe_Emissionsquellen_Mensa[[#This Row],[Mengenangabe]]*Emissionsfaktoren!G$31*IF(Dateneingabe_Emissionsquellen_Mensa[[#This Row],[Datenqualität
(Dropdown)]]="ausreichend",1.1,IF(Dateneingabe_Emissionsquellen_Mensa[[#This Row],[Datenqualität
(Dropdown)]]="niedrig",1.25,IF(Dateneingabe_Emissionsquellen_Mensa[[#This Row],[Datenqualität
(Dropdown)]]="sehr niedrig",1.5,1))),"Gilt nur für Strom")</f>
        <v>Gilt nur für Strom</v>
      </c>
    </row>
    <row r="98" spans="1:18">
      <c r="A98" s="62"/>
      <c r="B98" s="4"/>
      <c r="C98" s="4"/>
      <c r="D98" s="4"/>
      <c r="E98" s="10"/>
      <c r="F98" s="181"/>
      <c r="G98" s="4"/>
      <c r="H98" s="4"/>
      <c r="I98" s="4"/>
      <c r="J98" s="4"/>
      <c r="K98" s="4"/>
      <c r="L98" s="4"/>
      <c r="M98" s="10">
        <f>SUBTOTAL(109,Dateneingabe_Emissionsquellen_Mensa[Scope 1 MB])</f>
        <v>0</v>
      </c>
      <c r="N98" s="10">
        <f>SUBTOTAL(109,Dateneingabe_Emissionsquellen_Mensa[Scope 2 MB])</f>
        <v>0</v>
      </c>
      <c r="O98" s="10">
        <f>SUBTOTAL(109,Dateneingabe_Emissionsquellen_Mensa[Scope 3 MB])</f>
        <v>67.85065950387596</v>
      </c>
      <c r="P98" s="10">
        <f>SUBTOTAL(109,Dateneingabe_Emissionsquellen_Mensa[Scope 1 LB])</f>
        <v>0</v>
      </c>
      <c r="Q98" s="10">
        <f>SUBTOTAL(109,Dateneingabe_Emissionsquellen_Mensa[Scope 2 LB])</f>
        <v>0</v>
      </c>
      <c r="R98" s="10">
        <f>SUBTOTAL(109,Dateneingabe_Emissionsquellen_Mensa[Scope 3 LB])</f>
        <v>0</v>
      </c>
    </row>
    <row r="99" spans="1:18" ht="15.75" thickBot="1">
      <c r="A99" s="62"/>
    </row>
    <row r="100" spans="1:18" ht="14.45" customHeight="1">
      <c r="A100" s="62"/>
      <c r="B100" s="335" t="s">
        <v>693</v>
      </c>
      <c r="C100" s="336"/>
      <c r="D100" s="336"/>
      <c r="E100" s="336"/>
      <c r="F100" s="336"/>
      <c r="G100" s="336"/>
      <c r="H100" s="336"/>
      <c r="I100" s="337"/>
    </row>
    <row r="101" spans="1:18">
      <c r="A101" s="62"/>
      <c r="B101" s="338"/>
      <c r="C101" s="339"/>
      <c r="D101" s="339"/>
      <c r="E101" s="339"/>
      <c r="F101" s="339"/>
      <c r="G101" s="339"/>
      <c r="H101" s="339"/>
      <c r="I101" s="340"/>
    </row>
    <row r="102" spans="1:18">
      <c r="B102" s="338"/>
      <c r="C102" s="339"/>
      <c r="D102" s="339"/>
      <c r="E102" s="339"/>
      <c r="F102" s="339"/>
      <c r="G102" s="339"/>
      <c r="H102" s="339"/>
      <c r="I102" s="340"/>
    </row>
    <row r="103" spans="1:18">
      <c r="B103" s="338"/>
      <c r="C103" s="339"/>
      <c r="D103" s="339"/>
      <c r="E103" s="339"/>
      <c r="F103" s="339"/>
      <c r="G103" s="339"/>
      <c r="H103" s="339"/>
      <c r="I103" s="340"/>
    </row>
    <row r="104" spans="1:18">
      <c r="B104" s="338"/>
      <c r="C104" s="339"/>
      <c r="D104" s="339"/>
      <c r="E104" s="339"/>
      <c r="F104" s="339"/>
      <c r="G104" s="339"/>
      <c r="H104" s="339"/>
      <c r="I104" s="340"/>
    </row>
    <row r="105" spans="1:18">
      <c r="B105" s="338"/>
      <c r="C105" s="339"/>
      <c r="D105" s="339"/>
      <c r="E105" s="339"/>
      <c r="F105" s="339"/>
      <c r="G105" s="339"/>
      <c r="H105" s="339"/>
      <c r="I105" s="340"/>
    </row>
    <row r="106" spans="1:18">
      <c r="B106" s="338"/>
      <c r="C106" s="339"/>
      <c r="D106" s="339"/>
      <c r="E106" s="339"/>
      <c r="F106" s="339"/>
      <c r="G106" s="339"/>
      <c r="H106" s="339"/>
      <c r="I106" s="340"/>
    </row>
    <row r="107" spans="1:18">
      <c r="B107" s="338"/>
      <c r="C107" s="339"/>
      <c r="D107" s="339"/>
      <c r="E107" s="339"/>
      <c r="F107" s="339"/>
      <c r="G107" s="339"/>
      <c r="H107" s="339"/>
      <c r="I107" s="340"/>
    </row>
    <row r="108" spans="1:18">
      <c r="B108" s="338"/>
      <c r="C108" s="339"/>
      <c r="D108" s="339"/>
      <c r="E108" s="339"/>
      <c r="F108" s="339"/>
      <c r="G108" s="339"/>
      <c r="H108" s="339"/>
      <c r="I108" s="340"/>
    </row>
    <row r="109" spans="1:18">
      <c r="B109" s="338"/>
      <c r="C109" s="339"/>
      <c r="D109" s="339"/>
      <c r="E109" s="339"/>
      <c r="F109" s="339"/>
      <c r="G109" s="339"/>
      <c r="H109" s="339"/>
      <c r="I109" s="340"/>
    </row>
    <row r="110" spans="1:18">
      <c r="B110" s="338"/>
      <c r="C110" s="339"/>
      <c r="D110" s="339"/>
      <c r="E110" s="339"/>
      <c r="F110" s="339"/>
      <c r="G110" s="339"/>
      <c r="H110" s="339"/>
      <c r="I110" s="340"/>
    </row>
    <row r="111" spans="1:18">
      <c r="B111" s="338"/>
      <c r="C111" s="339"/>
      <c r="D111" s="339"/>
      <c r="E111" s="339"/>
      <c r="F111" s="339"/>
      <c r="G111" s="339"/>
      <c r="H111" s="339"/>
      <c r="I111" s="340"/>
    </row>
    <row r="112" spans="1:18">
      <c r="B112" s="338"/>
      <c r="C112" s="339"/>
      <c r="D112" s="339"/>
      <c r="E112" s="339"/>
      <c r="F112" s="339"/>
      <c r="G112" s="339"/>
      <c r="H112" s="339"/>
      <c r="I112" s="340"/>
    </row>
    <row r="113" spans="2:9">
      <c r="B113" s="338"/>
      <c r="C113" s="339"/>
      <c r="D113" s="339"/>
      <c r="E113" s="339"/>
      <c r="F113" s="339"/>
      <c r="G113" s="339"/>
      <c r="H113" s="339"/>
      <c r="I113" s="340"/>
    </row>
    <row r="114" spans="2:9">
      <c r="B114" s="338"/>
      <c r="C114" s="339"/>
      <c r="D114" s="339"/>
      <c r="E114" s="339"/>
      <c r="F114" s="339"/>
      <c r="G114" s="339"/>
      <c r="H114" s="339"/>
      <c r="I114" s="340"/>
    </row>
    <row r="115" spans="2:9" ht="15.75" thickBot="1">
      <c r="B115" s="341"/>
      <c r="C115" s="342"/>
      <c r="D115" s="342"/>
      <c r="E115" s="342"/>
      <c r="F115" s="342"/>
      <c r="G115" s="342"/>
      <c r="H115" s="342"/>
      <c r="I115" s="343"/>
    </row>
  </sheetData>
  <sheetProtection algorithmName="SHA-512" hashValue="G9rs0hIqXyABOZ+uWH0UU85cA/IjxbeUfMVsf6MTRw4zKXXxYn5zUyKdp0uXd/aKKaqQyVZrXqA0sLLoPeMUjQ==" saltValue="WCl9TEFkVymKKkN8G4pVsg==" spinCount="100000" sheet="1" objects="1" scenarios="1"/>
  <mergeCells count="18">
    <mergeCell ref="O2:Q2"/>
    <mergeCell ref="R2:T2"/>
    <mergeCell ref="B6:I6"/>
    <mergeCell ref="P4:R4"/>
    <mergeCell ref="J6:L6"/>
    <mergeCell ref="M6:O6"/>
    <mergeCell ref="P6:R6"/>
    <mergeCell ref="A58:A67"/>
    <mergeCell ref="A18:A27"/>
    <mergeCell ref="A88:A97"/>
    <mergeCell ref="B100:I115"/>
    <mergeCell ref="L2:N2"/>
    <mergeCell ref="A68:A77"/>
    <mergeCell ref="A78:A87"/>
    <mergeCell ref="A8:A17"/>
    <mergeCell ref="A28:A37"/>
    <mergeCell ref="A38:A47"/>
    <mergeCell ref="A48:A57"/>
  </mergeCells>
  <dataValidations count="1">
    <dataValidation type="list" allowBlank="1" showInputMessage="1" showErrorMessage="1" sqref="D8:D97">
      <formula1>INDIRECT($C8)</formula1>
    </dataValidation>
  </dataValidations>
  <hyperlinks>
    <hyperlink ref="B4" location="Info_Energie" display="Info/Hilfe/Anleitung"/>
  </hyperlinks>
  <pageMargins left="0.7" right="0.7" top="0.78740157499999996" bottom="0.78740157499999996"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INDIRECT(Dropdowns!$B$84)</xm:f>
          </x14:formula1>
          <xm:sqref>G8:G97</xm:sqref>
        </x14:dataValidation>
        <x14:dataValidation type="list" allowBlank="1" showInputMessage="1" showErrorMessage="1">
          <x14:formula1>
            <xm:f>INDIRECT(Dropdowns!$F$80)</xm:f>
          </x14:formula1>
          <xm:sqref>C8:C97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FFC000"/>
  </sheetPr>
  <dimension ref="B1:J32"/>
  <sheetViews>
    <sheetView showGridLines="0" zoomScaleNormal="100" workbookViewId="0">
      <pane ySplit="2" topLeftCell="A3" activePane="bottomLeft" state="frozen"/>
      <selection pane="bottomLeft" activeCell="H21" sqref="H21"/>
    </sheetView>
  </sheetViews>
  <sheetFormatPr baseColWidth="10" defaultRowHeight="15"/>
  <cols>
    <col min="2" max="2" width="27.140625" customWidth="1"/>
    <col min="3" max="3" width="45.5703125" customWidth="1"/>
    <col min="4" max="6" width="16" customWidth="1"/>
    <col min="7" max="9" width="11.5703125" customWidth="1"/>
  </cols>
  <sheetData>
    <row r="1" spans="2:10" ht="27.95" customHeight="1" thickBot="1">
      <c r="B1" s="355"/>
      <c r="C1" s="355"/>
      <c r="D1" s="355"/>
      <c r="E1" s="355"/>
      <c r="F1" s="355"/>
    </row>
    <row r="2" spans="2:10" ht="64.5" customHeight="1" thickBot="1">
      <c r="B2" s="299" t="s">
        <v>697</v>
      </c>
      <c r="C2" s="356"/>
      <c r="D2" s="356"/>
      <c r="E2" s="356"/>
      <c r="F2" s="357"/>
    </row>
    <row r="3" spans="2:10" ht="18.600000000000001" customHeight="1">
      <c r="B3" s="125"/>
      <c r="C3" s="125"/>
      <c r="D3" s="125"/>
      <c r="E3" s="125"/>
      <c r="F3" s="125"/>
    </row>
    <row r="4" spans="2:10" ht="27.95" customHeight="1" thickBot="1">
      <c r="B4" s="345" t="s">
        <v>619</v>
      </c>
      <c r="C4" s="345"/>
      <c r="D4" s="345"/>
      <c r="E4" s="345"/>
      <c r="F4" s="345"/>
    </row>
    <row r="5" spans="2:10" ht="27.95" customHeight="1">
      <c r="B5" s="25" t="s">
        <v>102</v>
      </c>
      <c r="C5" s="23" t="s">
        <v>173</v>
      </c>
      <c r="D5" s="41" t="b">
        <v>1</v>
      </c>
      <c r="E5" s="41" t="b">
        <v>0</v>
      </c>
      <c r="F5" s="41"/>
      <c r="J5" s="31">
        <f>IF(AND(D5,E5),1,0)</f>
        <v>0</v>
      </c>
    </row>
    <row r="6" spans="2:10" ht="27.95" customHeight="1">
      <c r="B6" s="26" t="s">
        <v>103</v>
      </c>
      <c r="C6" s="27" t="s">
        <v>620</v>
      </c>
      <c r="D6" s="42" t="b">
        <v>1</v>
      </c>
      <c r="E6" s="42" t="b">
        <v>0</v>
      </c>
      <c r="F6" s="42" t="b">
        <v>0</v>
      </c>
      <c r="G6" s="31">
        <f>IF(D6,0,0)</f>
        <v>0</v>
      </c>
      <c r="H6" s="31">
        <f t="shared" ref="H6:H11" si="0">IF(E6,1,0)</f>
        <v>0</v>
      </c>
      <c r="I6" s="31">
        <f>IF(F6,2,0)</f>
        <v>0</v>
      </c>
      <c r="J6" s="31">
        <f>IF(OR(AND(D6,E6),AND(D6,F6),AND(E6,F6),AND(D6,E6,F6)),1,0)</f>
        <v>0</v>
      </c>
    </row>
    <row r="7" spans="2:10" ht="27.95" customHeight="1">
      <c r="B7" s="25" t="s">
        <v>104</v>
      </c>
      <c r="C7" s="23" t="s">
        <v>621</v>
      </c>
      <c r="D7" s="41" t="b">
        <v>1</v>
      </c>
      <c r="E7" s="41" t="b">
        <v>0</v>
      </c>
      <c r="F7" s="41" t="b">
        <v>0</v>
      </c>
      <c r="G7" s="31">
        <f t="shared" ref="G7:G11" si="1">IF(D7,0,0)</f>
        <v>0</v>
      </c>
      <c r="H7" s="31">
        <f t="shared" si="0"/>
        <v>0</v>
      </c>
      <c r="I7" s="31">
        <f t="shared" ref="I7:I11" si="2">IF(F7,2,0)</f>
        <v>0</v>
      </c>
      <c r="J7" s="31">
        <f t="shared" ref="J7:J11" si="3">IF(OR(AND(D7,E7),AND(D7,F7),AND(E7,F7),AND(D7,E7,F7)),1,0)</f>
        <v>0</v>
      </c>
    </row>
    <row r="8" spans="2:10" ht="27.95" customHeight="1">
      <c r="B8" s="26" t="s">
        <v>105</v>
      </c>
      <c r="C8" s="27" t="s">
        <v>622</v>
      </c>
      <c r="D8" s="42" t="b">
        <v>1</v>
      </c>
      <c r="E8" s="42" t="b">
        <v>0</v>
      </c>
      <c r="F8" s="42" t="b">
        <v>0</v>
      </c>
      <c r="G8" s="31">
        <f t="shared" si="1"/>
        <v>0</v>
      </c>
      <c r="H8" s="31">
        <f t="shared" si="0"/>
        <v>0</v>
      </c>
      <c r="I8" s="31">
        <f t="shared" si="2"/>
        <v>0</v>
      </c>
      <c r="J8" s="31">
        <f t="shared" si="3"/>
        <v>0</v>
      </c>
    </row>
    <row r="9" spans="2:10" ht="27.95" customHeight="1">
      <c r="B9" s="25" t="s">
        <v>106</v>
      </c>
      <c r="C9" s="24" t="s">
        <v>623</v>
      </c>
      <c r="D9" s="41" t="b">
        <v>1</v>
      </c>
      <c r="E9" s="41" t="b">
        <v>0</v>
      </c>
      <c r="F9" s="41" t="b">
        <v>0</v>
      </c>
      <c r="G9" s="31">
        <f t="shared" si="1"/>
        <v>0</v>
      </c>
      <c r="H9" s="31">
        <f t="shared" si="0"/>
        <v>0</v>
      </c>
      <c r="I9" s="31">
        <f t="shared" si="2"/>
        <v>0</v>
      </c>
      <c r="J9" s="31">
        <f t="shared" si="3"/>
        <v>0</v>
      </c>
    </row>
    <row r="10" spans="2:10" ht="27.95" customHeight="1">
      <c r="B10" s="26" t="s">
        <v>107</v>
      </c>
      <c r="C10" s="27" t="s">
        <v>624</v>
      </c>
      <c r="D10" s="42" t="b">
        <v>1</v>
      </c>
      <c r="E10" s="42" t="b">
        <v>0</v>
      </c>
      <c r="F10" s="42" t="b">
        <v>0</v>
      </c>
      <c r="G10" s="31">
        <f t="shared" si="1"/>
        <v>0</v>
      </c>
      <c r="H10" s="31">
        <f t="shared" si="0"/>
        <v>0</v>
      </c>
      <c r="I10" s="31">
        <f t="shared" si="2"/>
        <v>0</v>
      </c>
      <c r="J10" s="31">
        <f t="shared" si="3"/>
        <v>0</v>
      </c>
    </row>
    <row r="11" spans="2:10" ht="27.95" customHeight="1">
      <c r="B11" s="25" t="s">
        <v>108</v>
      </c>
      <c r="C11" s="23" t="s">
        <v>625</v>
      </c>
      <c r="D11" s="41" t="b">
        <v>1</v>
      </c>
      <c r="E11" s="41" t="b">
        <v>0</v>
      </c>
      <c r="F11" s="41" t="b">
        <v>0</v>
      </c>
      <c r="G11" s="31">
        <f t="shared" si="1"/>
        <v>0</v>
      </c>
      <c r="H11" s="31">
        <f t="shared" si="0"/>
        <v>0</v>
      </c>
      <c r="I11" s="31">
        <f t="shared" si="2"/>
        <v>0</v>
      </c>
      <c r="J11" s="31">
        <f t="shared" si="3"/>
        <v>0</v>
      </c>
    </row>
    <row r="12" spans="2:10" ht="27.95" customHeight="1" thickBot="1">
      <c r="B12" s="354" t="s">
        <v>170</v>
      </c>
      <c r="C12" s="354"/>
      <c r="D12" s="354"/>
      <c r="E12" s="354"/>
      <c r="F12" s="354"/>
      <c r="G12" s="31">
        <f>SUM(G6:G11)</f>
        <v>0</v>
      </c>
      <c r="H12" s="31">
        <f t="shared" ref="H12:I12" si="4">SUM(H6:H11)</f>
        <v>0</v>
      </c>
      <c r="I12" s="31">
        <f t="shared" si="4"/>
        <v>0</v>
      </c>
      <c r="J12" s="31">
        <f>SUM(J5:J11)</f>
        <v>0</v>
      </c>
    </row>
    <row r="13" spans="2:10" ht="27.95" customHeight="1" thickBot="1">
      <c r="B13" s="28" t="s">
        <v>631</v>
      </c>
      <c r="C13" s="167">
        <f>SUM(G12:I12)</f>
        <v>0</v>
      </c>
      <c r="D13" s="29"/>
      <c r="E13" s="29"/>
      <c r="F13" s="30"/>
    </row>
    <row r="14" spans="2:10" ht="27.95" customHeight="1">
      <c r="B14" s="352" t="s">
        <v>109</v>
      </c>
      <c r="C14" s="346" t="str">
        <f>(IF(E5,"Es handelt sich keine eigenständige Einheit. Deren Emissionen sind in die Bilanz aufzunehmen.",IF(C13&gt;=4,"Die Einheit so eng mit der Hochschule verflochten, dass ihre Emissionen in die Bilanz der Hochschule eingehen.","Die Einheit ist nur locker mit der Hochschule verflochten, so dass ihre Emissionen nicht in die Bilanz der Hochschule eingehen")))</f>
        <v>Die Einheit ist nur locker mit der Hochschule verflochten, so dass ihre Emissionen nicht in die Bilanz der Hochschule eingehen</v>
      </c>
      <c r="D14" s="347"/>
      <c r="E14" s="347"/>
      <c r="F14" s="348"/>
    </row>
    <row r="15" spans="2:10" ht="11.1" customHeight="1" thickBot="1">
      <c r="B15" s="353"/>
      <c r="C15" s="349"/>
      <c r="D15" s="350"/>
      <c r="E15" s="350"/>
      <c r="F15" s="351"/>
    </row>
    <row r="16" spans="2:10">
      <c r="C16" s="22"/>
      <c r="D16" s="22"/>
      <c r="E16" s="22"/>
      <c r="F16" s="22"/>
    </row>
    <row r="17" spans="2:8" ht="14.45" customHeight="1">
      <c r="G17" s="22"/>
      <c r="H17" s="22"/>
    </row>
    <row r="18" spans="2:8">
      <c r="G18" s="22"/>
      <c r="H18" s="22"/>
    </row>
    <row r="19" spans="2:8">
      <c r="G19" s="22"/>
      <c r="H19" s="22"/>
    </row>
    <row r="20" spans="2:8">
      <c r="G20" s="22"/>
      <c r="H20" s="22"/>
    </row>
    <row r="21" spans="2:8" ht="12.95" customHeight="1">
      <c r="G21" s="22"/>
      <c r="H21" s="22"/>
    </row>
    <row r="22" spans="2:8" ht="0.6" customHeight="1">
      <c r="G22" s="22"/>
      <c r="H22" s="22"/>
    </row>
    <row r="23" spans="2:8">
      <c r="B23" s="22"/>
      <c r="C23" s="22"/>
      <c r="D23" s="22"/>
      <c r="E23" s="22"/>
      <c r="F23" s="22"/>
      <c r="G23" s="22"/>
      <c r="H23" s="22"/>
    </row>
    <row r="24" spans="2:8">
      <c r="B24" s="22"/>
      <c r="C24" s="22"/>
      <c r="D24" s="22"/>
      <c r="E24" s="22"/>
      <c r="F24" s="22"/>
      <c r="G24" s="22"/>
      <c r="H24" s="22"/>
    </row>
    <row r="25" spans="2:8">
      <c r="B25" s="22"/>
      <c r="C25" s="22"/>
      <c r="D25" s="22"/>
      <c r="E25" s="22"/>
      <c r="F25" s="22"/>
      <c r="G25" s="22"/>
      <c r="H25" s="22"/>
    </row>
    <row r="26" spans="2:8">
      <c r="B26" s="22"/>
      <c r="C26" s="22"/>
      <c r="D26" s="22"/>
      <c r="E26" s="22"/>
      <c r="F26" s="22"/>
      <c r="G26" s="22"/>
      <c r="H26" s="22"/>
    </row>
    <row r="27" spans="2:8">
      <c r="B27" s="22"/>
      <c r="C27" s="22"/>
      <c r="D27" s="22"/>
      <c r="E27" s="22"/>
      <c r="F27" s="22"/>
      <c r="G27" s="22"/>
      <c r="H27" s="22"/>
    </row>
    <row r="28" spans="2:8">
      <c r="B28" s="22"/>
      <c r="C28" s="22"/>
      <c r="D28" s="22"/>
      <c r="E28" s="22"/>
      <c r="F28" s="22"/>
      <c r="G28" s="22"/>
      <c r="H28" s="22"/>
    </row>
    <row r="29" spans="2:8">
      <c r="B29" s="22"/>
      <c r="C29" s="22"/>
      <c r="D29" s="22"/>
      <c r="E29" s="22"/>
      <c r="F29" s="22"/>
      <c r="G29" s="22"/>
      <c r="H29" s="22"/>
    </row>
    <row r="30" spans="2:8">
      <c r="B30" s="22"/>
      <c r="C30" s="22"/>
      <c r="D30" s="22"/>
      <c r="E30" s="22"/>
      <c r="F30" s="22"/>
      <c r="G30" s="22"/>
      <c r="H30" s="22"/>
    </row>
    <row r="31" spans="2:8">
      <c r="B31" s="22"/>
      <c r="C31" s="22"/>
      <c r="D31" s="22"/>
      <c r="E31" s="22"/>
      <c r="F31" s="22"/>
      <c r="G31" s="22"/>
      <c r="H31" s="22"/>
    </row>
    <row r="32" spans="2:8">
      <c r="B32" s="22"/>
      <c r="C32" s="22"/>
      <c r="D32" s="22"/>
      <c r="E32" s="22"/>
      <c r="F32" s="22"/>
      <c r="G32" s="22"/>
      <c r="H32" s="22"/>
    </row>
  </sheetData>
  <sheetProtection algorithmName="SHA-512" hashValue="ckKKNDhUQ3cGj5lZLt65fLtBTkga5994pAjvofhSbQiwJ7cpv2d9TRsap4+qokUhK2jx1MT5R2LNUhjx9jwV/Q==" saltValue="zMA3/+k0msMcLoyRaivCxg==" spinCount="100000" sheet="1" objects="1" scenarios="1"/>
  <mergeCells count="6">
    <mergeCell ref="B4:F4"/>
    <mergeCell ref="C14:F15"/>
    <mergeCell ref="B14:B15"/>
    <mergeCell ref="B12:F12"/>
    <mergeCell ref="B1:F1"/>
    <mergeCell ref="B2:F2"/>
  </mergeCells>
  <conditionalFormatting sqref="B5:C11">
    <cfRule type="expression" dxfId="87" priority="1">
      <formula>$J5&gt;0</formula>
    </cfRule>
  </conditionalFormatting>
  <conditionalFormatting sqref="B12:F12">
    <cfRule type="expression" dxfId="86" priority="3">
      <formula>$J$12&gt;0</formula>
    </cfRule>
  </conditionalFormatting>
  <conditionalFormatting sqref="D5:F11">
    <cfRule type="expression" dxfId="85" priority="2">
      <formula>$J5&gt;0</formula>
    </cfRule>
  </conditionalFormatting>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0</xdr:colOff>
                    <xdr:row>4</xdr:row>
                    <xdr:rowOff>0</xdr:rowOff>
                  </from>
                  <to>
                    <xdr:col>3</xdr:col>
                    <xdr:colOff>790575</xdr:colOff>
                    <xdr:row>5</xdr:row>
                    <xdr:rowOff>9525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4</xdr:col>
                    <xdr:colOff>0</xdr:colOff>
                    <xdr:row>4</xdr:row>
                    <xdr:rowOff>0</xdr:rowOff>
                  </from>
                  <to>
                    <xdr:col>4</xdr:col>
                    <xdr:colOff>790575</xdr:colOff>
                    <xdr:row>5</xdr:row>
                    <xdr:rowOff>9525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3</xdr:col>
                    <xdr:colOff>0</xdr:colOff>
                    <xdr:row>5</xdr:row>
                    <xdr:rowOff>0</xdr:rowOff>
                  </from>
                  <to>
                    <xdr:col>3</xdr:col>
                    <xdr:colOff>790575</xdr:colOff>
                    <xdr:row>6</xdr:row>
                    <xdr:rowOff>9525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4</xdr:col>
                    <xdr:colOff>0</xdr:colOff>
                    <xdr:row>5</xdr:row>
                    <xdr:rowOff>0</xdr:rowOff>
                  </from>
                  <to>
                    <xdr:col>4</xdr:col>
                    <xdr:colOff>790575</xdr:colOff>
                    <xdr:row>6</xdr:row>
                    <xdr:rowOff>9525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5</xdr:col>
                    <xdr:colOff>0</xdr:colOff>
                    <xdr:row>5</xdr:row>
                    <xdr:rowOff>0</xdr:rowOff>
                  </from>
                  <to>
                    <xdr:col>5</xdr:col>
                    <xdr:colOff>790575</xdr:colOff>
                    <xdr:row>6</xdr:row>
                    <xdr:rowOff>9525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3</xdr:col>
                    <xdr:colOff>0</xdr:colOff>
                    <xdr:row>6</xdr:row>
                    <xdr:rowOff>0</xdr:rowOff>
                  </from>
                  <to>
                    <xdr:col>3</xdr:col>
                    <xdr:colOff>790575</xdr:colOff>
                    <xdr:row>7</xdr:row>
                    <xdr:rowOff>9525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0</xdr:colOff>
                    <xdr:row>6</xdr:row>
                    <xdr:rowOff>0</xdr:rowOff>
                  </from>
                  <to>
                    <xdr:col>4</xdr:col>
                    <xdr:colOff>790575</xdr:colOff>
                    <xdr:row>7</xdr:row>
                    <xdr:rowOff>9525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5</xdr:col>
                    <xdr:colOff>0</xdr:colOff>
                    <xdr:row>6</xdr:row>
                    <xdr:rowOff>0</xdr:rowOff>
                  </from>
                  <to>
                    <xdr:col>5</xdr:col>
                    <xdr:colOff>790575</xdr:colOff>
                    <xdr:row>7</xdr:row>
                    <xdr:rowOff>9525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xdr:col>
                    <xdr:colOff>0</xdr:colOff>
                    <xdr:row>7</xdr:row>
                    <xdr:rowOff>0</xdr:rowOff>
                  </from>
                  <to>
                    <xdr:col>3</xdr:col>
                    <xdr:colOff>790575</xdr:colOff>
                    <xdr:row>8</xdr:row>
                    <xdr:rowOff>9525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4</xdr:col>
                    <xdr:colOff>0</xdr:colOff>
                    <xdr:row>7</xdr:row>
                    <xdr:rowOff>0</xdr:rowOff>
                  </from>
                  <to>
                    <xdr:col>4</xdr:col>
                    <xdr:colOff>790575</xdr:colOff>
                    <xdr:row>8</xdr:row>
                    <xdr:rowOff>9525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5</xdr:col>
                    <xdr:colOff>0</xdr:colOff>
                    <xdr:row>7</xdr:row>
                    <xdr:rowOff>0</xdr:rowOff>
                  </from>
                  <to>
                    <xdr:col>5</xdr:col>
                    <xdr:colOff>790575</xdr:colOff>
                    <xdr:row>8</xdr:row>
                    <xdr:rowOff>9525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3</xdr:col>
                    <xdr:colOff>0</xdr:colOff>
                    <xdr:row>8</xdr:row>
                    <xdr:rowOff>0</xdr:rowOff>
                  </from>
                  <to>
                    <xdr:col>3</xdr:col>
                    <xdr:colOff>790575</xdr:colOff>
                    <xdr:row>9</xdr:row>
                    <xdr:rowOff>9525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4</xdr:col>
                    <xdr:colOff>0</xdr:colOff>
                    <xdr:row>8</xdr:row>
                    <xdr:rowOff>0</xdr:rowOff>
                  </from>
                  <to>
                    <xdr:col>4</xdr:col>
                    <xdr:colOff>790575</xdr:colOff>
                    <xdr:row>9</xdr:row>
                    <xdr:rowOff>9525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5</xdr:col>
                    <xdr:colOff>0</xdr:colOff>
                    <xdr:row>8</xdr:row>
                    <xdr:rowOff>0</xdr:rowOff>
                  </from>
                  <to>
                    <xdr:col>5</xdr:col>
                    <xdr:colOff>790575</xdr:colOff>
                    <xdr:row>9</xdr:row>
                    <xdr:rowOff>9525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3</xdr:col>
                    <xdr:colOff>0</xdr:colOff>
                    <xdr:row>9</xdr:row>
                    <xdr:rowOff>0</xdr:rowOff>
                  </from>
                  <to>
                    <xdr:col>3</xdr:col>
                    <xdr:colOff>790575</xdr:colOff>
                    <xdr:row>10</xdr:row>
                    <xdr:rowOff>9525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4</xdr:col>
                    <xdr:colOff>0</xdr:colOff>
                    <xdr:row>9</xdr:row>
                    <xdr:rowOff>0</xdr:rowOff>
                  </from>
                  <to>
                    <xdr:col>4</xdr:col>
                    <xdr:colOff>790575</xdr:colOff>
                    <xdr:row>10</xdr:row>
                    <xdr:rowOff>9525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5</xdr:col>
                    <xdr:colOff>0</xdr:colOff>
                    <xdr:row>9</xdr:row>
                    <xdr:rowOff>0</xdr:rowOff>
                  </from>
                  <to>
                    <xdr:col>5</xdr:col>
                    <xdr:colOff>790575</xdr:colOff>
                    <xdr:row>10</xdr:row>
                    <xdr:rowOff>9525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3</xdr:col>
                    <xdr:colOff>0</xdr:colOff>
                    <xdr:row>10</xdr:row>
                    <xdr:rowOff>0</xdr:rowOff>
                  </from>
                  <to>
                    <xdr:col>3</xdr:col>
                    <xdr:colOff>790575</xdr:colOff>
                    <xdr:row>11</xdr:row>
                    <xdr:rowOff>9525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4</xdr:col>
                    <xdr:colOff>0</xdr:colOff>
                    <xdr:row>10</xdr:row>
                    <xdr:rowOff>0</xdr:rowOff>
                  </from>
                  <to>
                    <xdr:col>4</xdr:col>
                    <xdr:colOff>790575</xdr:colOff>
                    <xdr:row>11</xdr:row>
                    <xdr:rowOff>9525</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5</xdr:col>
                    <xdr:colOff>0</xdr:colOff>
                    <xdr:row>10</xdr:row>
                    <xdr:rowOff>0</xdr:rowOff>
                  </from>
                  <to>
                    <xdr:col>5</xdr:col>
                    <xdr:colOff>790575</xdr:colOff>
                    <xdr:row>11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FC000"/>
  </sheetPr>
  <dimension ref="B1:J20"/>
  <sheetViews>
    <sheetView showGridLines="0" workbookViewId="0">
      <pane ySplit="3" topLeftCell="A4" activePane="bottomLeft" state="frozen"/>
      <selection pane="bottomLeft" activeCell="I23" sqref="I23"/>
    </sheetView>
  </sheetViews>
  <sheetFormatPr baseColWidth="10" defaultRowHeight="15"/>
  <cols>
    <col min="2" max="2" width="22.42578125" customWidth="1"/>
    <col min="3" max="5" width="37.5703125" customWidth="1"/>
    <col min="6" max="6" width="15.85546875" customWidth="1"/>
    <col min="8" max="8" width="16.85546875" customWidth="1"/>
  </cols>
  <sheetData>
    <row r="1" spans="2:10" ht="15.75" thickBot="1"/>
    <row r="2" spans="2:10" ht="45.95" customHeight="1" thickBot="1">
      <c r="B2" s="299" t="s">
        <v>634</v>
      </c>
      <c r="C2" s="300"/>
      <c r="D2" s="300"/>
      <c r="E2" s="301"/>
    </row>
    <row r="3" spans="2:10" ht="29.1" customHeight="1" thickBot="1">
      <c r="H3" s="33"/>
      <c r="I3" s="33"/>
    </row>
    <row r="4" spans="2:10" ht="29.1" customHeight="1" thickBot="1">
      <c r="B4" s="361" t="s">
        <v>110</v>
      </c>
      <c r="C4" s="362"/>
      <c r="D4" s="362"/>
      <c r="E4" s="363"/>
      <c r="F4" s="32"/>
    </row>
    <row r="5" spans="2:10" ht="35.1" customHeight="1">
      <c r="B5" s="130"/>
      <c r="C5" s="161" t="s">
        <v>111</v>
      </c>
      <c r="D5" s="161" t="s">
        <v>112</v>
      </c>
      <c r="E5" s="162" t="s">
        <v>632</v>
      </c>
      <c r="F5" s="192"/>
      <c r="G5" s="193"/>
      <c r="H5" s="193"/>
      <c r="I5" s="193"/>
      <c r="J5" s="193"/>
    </row>
    <row r="6" spans="2:10" ht="35.1" customHeight="1">
      <c r="B6" s="131" t="s">
        <v>704</v>
      </c>
      <c r="C6" s="132" t="b">
        <v>1</v>
      </c>
      <c r="D6" s="41" t="b">
        <v>0</v>
      </c>
      <c r="E6" s="133" t="b">
        <v>0</v>
      </c>
      <c r="F6" s="31">
        <f>IF(C6,0,0)</f>
        <v>0</v>
      </c>
      <c r="G6" s="31">
        <f>IF(D6,1,0)</f>
        <v>0</v>
      </c>
      <c r="H6" s="31">
        <f>IF(E6,2,0)</f>
        <v>0</v>
      </c>
      <c r="I6" s="31">
        <f>IF(OR(AND(C6,D6),AND(C6,E6),AND(D6,E6),AND(C6,D6,E6)),1,0)</f>
        <v>0</v>
      </c>
      <c r="J6" s="193"/>
    </row>
    <row r="7" spans="2:10" ht="35.1" customHeight="1">
      <c r="B7" s="134" t="s">
        <v>703</v>
      </c>
      <c r="C7" s="135" t="b">
        <v>1</v>
      </c>
      <c r="D7" s="42" t="b">
        <v>0</v>
      </c>
      <c r="E7" s="136" t="b">
        <v>0</v>
      </c>
      <c r="F7" s="31">
        <f t="shared" ref="F7:F8" si="0">IF(C7,0,0)</f>
        <v>0</v>
      </c>
      <c r="G7" s="31">
        <f>IF(D7,1,0)</f>
        <v>0</v>
      </c>
      <c r="H7" s="31">
        <f t="shared" ref="H7:H8" si="1">IF(E7,2,0)</f>
        <v>0</v>
      </c>
      <c r="I7" s="31">
        <f t="shared" ref="I7:I8" si="2">IF(OR(AND(C7,D7),AND(C7,E7),AND(D7,E7),AND(C7,D7,E7)),1,0)</f>
        <v>0</v>
      </c>
      <c r="J7" s="193"/>
    </row>
    <row r="8" spans="2:10" ht="35.1" customHeight="1" thickBot="1">
      <c r="B8" s="137" t="s">
        <v>113</v>
      </c>
      <c r="C8" s="138" t="b">
        <v>0</v>
      </c>
      <c r="D8" s="139" t="b">
        <v>0</v>
      </c>
      <c r="E8" s="140" t="b">
        <v>1</v>
      </c>
      <c r="F8" s="31">
        <f t="shared" si="0"/>
        <v>0</v>
      </c>
      <c r="G8" s="31">
        <f>IF(D8,1,0)</f>
        <v>0</v>
      </c>
      <c r="H8" s="31">
        <f t="shared" si="1"/>
        <v>2</v>
      </c>
      <c r="I8" s="31">
        <f t="shared" si="2"/>
        <v>0</v>
      </c>
      <c r="J8" s="193"/>
    </row>
    <row r="9" spans="2:10" ht="29.1" customHeight="1" thickBot="1">
      <c r="B9" s="354" t="s">
        <v>170</v>
      </c>
      <c r="C9" s="354"/>
      <c r="D9" s="354"/>
      <c r="E9" s="354"/>
      <c r="F9" s="31">
        <f>SUM(F6:F8)</f>
        <v>0</v>
      </c>
      <c r="G9" s="31">
        <f t="shared" ref="G9:H9" si="3">SUM(G6:G8)</f>
        <v>0</v>
      </c>
      <c r="H9" s="31">
        <f t="shared" si="3"/>
        <v>2</v>
      </c>
      <c r="I9" s="31">
        <f>SUM(I6:I8)</f>
        <v>0</v>
      </c>
      <c r="J9" s="193"/>
    </row>
    <row r="10" spans="2:10" ht="29.1" customHeight="1" thickBot="1">
      <c r="B10" s="141" t="s">
        <v>633</v>
      </c>
      <c r="C10" s="128">
        <f>SUM(F9:H9)</f>
        <v>2</v>
      </c>
      <c r="D10" s="36"/>
      <c r="E10" s="37"/>
      <c r="F10" s="35"/>
      <c r="H10" s="31"/>
      <c r="I10" s="31"/>
      <c r="J10" s="31"/>
    </row>
    <row r="11" spans="2:10" ht="29.1" customHeight="1" thickBot="1">
      <c r="B11" s="129" t="s">
        <v>109</v>
      </c>
      <c r="C11" s="358" t="str">
        <f>(IF(C10&gt;=3,"Datensatz kann für die Bilanzierung verwendet werden.","Die Sicherheit des Datensatzes muss zuerst erhöht werden, ehe er für die Bilanzierung verwendet werden kann."))</f>
        <v>Die Sicherheit des Datensatzes muss zuerst erhöht werden, ehe er für die Bilanzierung verwendet werden kann.</v>
      </c>
      <c r="D11" s="359"/>
      <c r="E11" s="360"/>
      <c r="F11" s="34"/>
    </row>
    <row r="12" spans="2:10" ht="29.1" customHeight="1">
      <c r="F12" s="22"/>
    </row>
    <row r="13" spans="2:10">
      <c r="B13" s="22"/>
      <c r="C13" s="22"/>
      <c r="D13" s="22"/>
      <c r="E13" s="22"/>
      <c r="F13" s="22"/>
      <c r="G13" s="22"/>
      <c r="H13" s="22"/>
    </row>
    <row r="14" spans="2:10">
      <c r="B14" s="22"/>
      <c r="C14" s="22"/>
      <c r="D14" s="22"/>
      <c r="E14" s="22"/>
      <c r="F14" s="22"/>
      <c r="G14" s="22"/>
      <c r="H14" s="22"/>
    </row>
    <row r="15" spans="2:10">
      <c r="B15" s="22"/>
      <c r="C15" s="22"/>
      <c r="D15" s="22"/>
      <c r="E15" s="22"/>
      <c r="F15" s="22"/>
      <c r="G15" s="22"/>
      <c r="H15" s="22"/>
    </row>
    <row r="16" spans="2:10">
      <c r="B16" s="22"/>
      <c r="C16" s="22"/>
      <c r="D16" s="22"/>
      <c r="E16" s="22"/>
      <c r="F16" s="22"/>
      <c r="G16" s="22"/>
      <c r="H16" s="22"/>
    </row>
    <row r="17" spans="2:8">
      <c r="B17" s="22"/>
      <c r="C17" s="22"/>
      <c r="D17" s="22"/>
      <c r="E17" s="22"/>
      <c r="F17" s="22"/>
      <c r="G17" s="22"/>
      <c r="H17" s="22"/>
    </row>
    <row r="18" spans="2:8">
      <c r="B18" s="22"/>
      <c r="C18" s="22"/>
      <c r="D18" s="22"/>
      <c r="E18" s="22"/>
      <c r="F18" s="22"/>
      <c r="G18" s="22"/>
      <c r="H18" s="22"/>
    </row>
    <row r="19" spans="2:8">
      <c r="B19" s="22"/>
      <c r="C19" s="22"/>
      <c r="D19" s="22"/>
      <c r="E19" s="22"/>
      <c r="F19" s="22"/>
      <c r="G19" s="22"/>
      <c r="H19" s="22"/>
    </row>
    <row r="20" spans="2:8">
      <c r="B20" s="22"/>
      <c r="C20" s="22"/>
      <c r="D20" s="22"/>
      <c r="E20" s="22"/>
      <c r="F20" s="22"/>
      <c r="G20" s="22"/>
      <c r="H20" s="22"/>
    </row>
  </sheetData>
  <sheetProtection algorithmName="SHA-512" hashValue="TiApqNKmicUxFMO+j/CQYNSViM5oNNGjuUB+2j5yspU1cIPcsgJbsqxIjxWBlUbOculWdxkdmAcO8s0nEUAgMg==" saltValue="ecVT9KGXnN4/P9G+Vs7N2w==" spinCount="100000" sheet="1" objects="1" scenarios="1"/>
  <mergeCells count="4">
    <mergeCell ref="B2:E2"/>
    <mergeCell ref="C11:E11"/>
    <mergeCell ref="B4:E4"/>
    <mergeCell ref="B9:E9"/>
  </mergeCells>
  <conditionalFormatting sqref="B6:B8">
    <cfRule type="expression" dxfId="84" priority="2">
      <formula>$I6&gt;0</formula>
    </cfRule>
  </conditionalFormatting>
  <conditionalFormatting sqref="B9:E9">
    <cfRule type="expression" dxfId="83" priority="3">
      <formula>$I$9&gt;0</formula>
    </cfRule>
  </conditionalFormatting>
  <conditionalFormatting sqref="C10">
    <cfRule type="cellIs" dxfId="82" priority="6" operator="greaterThan">
      <formula>2</formula>
    </cfRule>
  </conditionalFormatting>
  <conditionalFormatting sqref="C11 F11">
    <cfRule type="expression" dxfId="81" priority="5">
      <formula>$C$10&gt;2</formula>
    </cfRule>
  </conditionalFormatting>
  <conditionalFormatting sqref="C6:E8">
    <cfRule type="expression" dxfId="80" priority="1">
      <formula>$I6&gt;0</formula>
    </cfRule>
  </conditionalFormatting>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41" r:id="rId3" name="Check Box 21">
              <controlPr defaultSize="0" autoFill="0" autoLine="0" autoPict="0">
                <anchor moveWithCells="1">
                  <from>
                    <xdr:col>2</xdr:col>
                    <xdr:colOff>0</xdr:colOff>
                    <xdr:row>5</xdr:row>
                    <xdr:rowOff>0</xdr:rowOff>
                  </from>
                  <to>
                    <xdr:col>2</xdr:col>
                    <xdr:colOff>2371725</xdr:colOff>
                    <xdr:row>6</xdr:row>
                    <xdr:rowOff>66675</xdr:rowOff>
                  </to>
                </anchor>
              </controlPr>
            </control>
          </mc:Choice>
        </mc:AlternateContent>
        <mc:AlternateContent xmlns:mc="http://schemas.openxmlformats.org/markup-compatibility/2006">
          <mc:Choice Requires="x14">
            <control shapeId="5142" r:id="rId4" name="Check Box 22">
              <controlPr defaultSize="0" autoFill="0" autoLine="0" autoPict="0">
                <anchor moveWithCells="1">
                  <from>
                    <xdr:col>3</xdr:col>
                    <xdr:colOff>0</xdr:colOff>
                    <xdr:row>5</xdr:row>
                    <xdr:rowOff>0</xdr:rowOff>
                  </from>
                  <to>
                    <xdr:col>3</xdr:col>
                    <xdr:colOff>2371725</xdr:colOff>
                    <xdr:row>6</xdr:row>
                    <xdr:rowOff>66675</xdr:rowOff>
                  </to>
                </anchor>
              </controlPr>
            </control>
          </mc:Choice>
        </mc:AlternateContent>
        <mc:AlternateContent xmlns:mc="http://schemas.openxmlformats.org/markup-compatibility/2006">
          <mc:Choice Requires="x14">
            <control shapeId="5143" r:id="rId5" name="Check Box 23">
              <controlPr defaultSize="0" autoFill="0" autoLine="0" autoPict="0">
                <anchor moveWithCells="1">
                  <from>
                    <xdr:col>4</xdr:col>
                    <xdr:colOff>0</xdr:colOff>
                    <xdr:row>5</xdr:row>
                    <xdr:rowOff>0</xdr:rowOff>
                  </from>
                  <to>
                    <xdr:col>4</xdr:col>
                    <xdr:colOff>2371725</xdr:colOff>
                    <xdr:row>6</xdr:row>
                    <xdr:rowOff>66675</xdr:rowOff>
                  </to>
                </anchor>
              </controlPr>
            </control>
          </mc:Choice>
        </mc:AlternateContent>
        <mc:AlternateContent xmlns:mc="http://schemas.openxmlformats.org/markup-compatibility/2006">
          <mc:Choice Requires="x14">
            <control shapeId="5144" r:id="rId6" name="Check Box 24">
              <controlPr defaultSize="0" autoFill="0" autoLine="0" autoPict="0" altText="Nicht repräsentativer Datensatz von &lt;50% der Emissionsquellen">
                <anchor moveWithCells="1">
                  <from>
                    <xdr:col>2</xdr:col>
                    <xdr:colOff>0</xdr:colOff>
                    <xdr:row>6</xdr:row>
                    <xdr:rowOff>0</xdr:rowOff>
                  </from>
                  <to>
                    <xdr:col>2</xdr:col>
                    <xdr:colOff>2371725</xdr:colOff>
                    <xdr:row>7</xdr:row>
                    <xdr:rowOff>66675</xdr:rowOff>
                  </to>
                </anchor>
              </controlPr>
            </control>
          </mc:Choice>
        </mc:AlternateContent>
        <mc:AlternateContent xmlns:mc="http://schemas.openxmlformats.org/markup-compatibility/2006">
          <mc:Choice Requires="x14">
            <control shapeId="5145" r:id="rId7" name="Check Box 25">
              <controlPr defaultSize="0" autoFill="0" autoLine="0" autoPict="0">
                <anchor moveWithCells="1">
                  <from>
                    <xdr:col>3</xdr:col>
                    <xdr:colOff>0</xdr:colOff>
                    <xdr:row>6</xdr:row>
                    <xdr:rowOff>0</xdr:rowOff>
                  </from>
                  <to>
                    <xdr:col>3</xdr:col>
                    <xdr:colOff>2371725</xdr:colOff>
                    <xdr:row>7</xdr:row>
                    <xdr:rowOff>66675</xdr:rowOff>
                  </to>
                </anchor>
              </controlPr>
            </control>
          </mc:Choice>
        </mc:AlternateContent>
        <mc:AlternateContent xmlns:mc="http://schemas.openxmlformats.org/markup-compatibility/2006">
          <mc:Choice Requires="x14">
            <control shapeId="5146" r:id="rId8" name="Check Box 26">
              <controlPr defaultSize="0" autoFill="0" autoLine="0" autoPict="0">
                <anchor moveWithCells="1">
                  <from>
                    <xdr:col>4</xdr:col>
                    <xdr:colOff>0</xdr:colOff>
                    <xdr:row>6</xdr:row>
                    <xdr:rowOff>0</xdr:rowOff>
                  </from>
                  <to>
                    <xdr:col>4</xdr:col>
                    <xdr:colOff>2371725</xdr:colOff>
                    <xdr:row>7</xdr:row>
                    <xdr:rowOff>66675</xdr:rowOff>
                  </to>
                </anchor>
              </controlPr>
            </control>
          </mc:Choice>
        </mc:AlternateContent>
        <mc:AlternateContent xmlns:mc="http://schemas.openxmlformats.org/markup-compatibility/2006">
          <mc:Choice Requires="x14">
            <control shapeId="5147" r:id="rId9" name="Check Box 27">
              <controlPr defaultSize="0" autoFill="0" autoLine="0" autoPict="0">
                <anchor moveWithCells="1">
                  <from>
                    <xdr:col>2</xdr:col>
                    <xdr:colOff>0</xdr:colOff>
                    <xdr:row>7</xdr:row>
                    <xdr:rowOff>0</xdr:rowOff>
                  </from>
                  <to>
                    <xdr:col>2</xdr:col>
                    <xdr:colOff>2371725</xdr:colOff>
                    <xdr:row>8</xdr:row>
                    <xdr:rowOff>66675</xdr:rowOff>
                  </to>
                </anchor>
              </controlPr>
            </control>
          </mc:Choice>
        </mc:AlternateContent>
        <mc:AlternateContent xmlns:mc="http://schemas.openxmlformats.org/markup-compatibility/2006">
          <mc:Choice Requires="x14">
            <control shapeId="5148" r:id="rId10" name="Check Box 28">
              <controlPr defaultSize="0" autoFill="0" autoLine="0" autoPict="0">
                <anchor moveWithCells="1">
                  <from>
                    <xdr:col>3</xdr:col>
                    <xdr:colOff>0</xdr:colOff>
                    <xdr:row>7</xdr:row>
                    <xdr:rowOff>0</xdr:rowOff>
                  </from>
                  <to>
                    <xdr:col>3</xdr:col>
                    <xdr:colOff>2371725</xdr:colOff>
                    <xdr:row>8</xdr:row>
                    <xdr:rowOff>66675</xdr:rowOff>
                  </to>
                </anchor>
              </controlPr>
            </control>
          </mc:Choice>
        </mc:AlternateContent>
        <mc:AlternateContent xmlns:mc="http://schemas.openxmlformats.org/markup-compatibility/2006">
          <mc:Choice Requires="x14">
            <control shapeId="5149" r:id="rId11" name="Check Box 29">
              <controlPr defaultSize="0" autoFill="0" autoLine="0" autoPict="0" altText="Erhebung ist unter 2 Jahre alt">
                <anchor moveWithCells="1">
                  <from>
                    <xdr:col>4</xdr:col>
                    <xdr:colOff>0</xdr:colOff>
                    <xdr:row>7</xdr:row>
                    <xdr:rowOff>0</xdr:rowOff>
                  </from>
                  <to>
                    <xdr:col>4</xdr:col>
                    <xdr:colOff>2371725</xdr:colOff>
                    <xdr:row>8</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70C0"/>
  </sheetPr>
  <dimension ref="B1:Q98"/>
  <sheetViews>
    <sheetView showGridLines="0" zoomScaleNormal="100" workbookViewId="0">
      <pane ySplit="5" topLeftCell="A48" activePane="bottomLeft" state="frozen"/>
      <selection pane="bottomLeft" activeCell="A51" sqref="A51"/>
    </sheetView>
  </sheetViews>
  <sheetFormatPr baseColWidth="10" defaultRowHeight="15"/>
  <cols>
    <col min="2" max="2" width="38.140625" customWidth="1"/>
    <col min="3" max="3" width="18.5703125" customWidth="1"/>
    <col min="4" max="6" width="16" customWidth="1"/>
    <col min="7" max="7" width="12.42578125" bestFit="1" customWidth="1"/>
    <col min="8" max="9" width="15.85546875" bestFit="1" customWidth="1"/>
    <col min="10" max="10" width="14" bestFit="1" customWidth="1"/>
  </cols>
  <sheetData>
    <row r="1" spans="2:6">
      <c r="C1" s="60"/>
    </row>
    <row r="2" spans="2:6" ht="21">
      <c r="B2" s="20" t="s">
        <v>677</v>
      </c>
    </row>
    <row r="3" spans="2:6" ht="3" customHeight="1" thickBot="1"/>
    <row r="4" spans="2:6" ht="24" customHeight="1" thickBot="1">
      <c r="B4" s="3" t="s">
        <v>684</v>
      </c>
      <c r="C4" s="364" t="s">
        <v>682</v>
      </c>
      <c r="D4" s="365"/>
      <c r="E4" s="364" t="s">
        <v>683</v>
      </c>
      <c r="F4" s="365"/>
    </row>
    <row r="5" spans="2:6" ht="3" customHeight="1"/>
    <row r="6" spans="2:6" ht="15.75" thickBot="1"/>
    <row r="7" spans="2:6">
      <c r="B7" s="335" t="s">
        <v>707</v>
      </c>
      <c r="C7" s="336"/>
      <c r="D7" s="336"/>
      <c r="E7" s="336"/>
      <c r="F7" s="337"/>
    </row>
    <row r="8" spans="2:6">
      <c r="B8" s="338"/>
      <c r="C8" s="339"/>
      <c r="D8" s="339"/>
      <c r="E8" s="339"/>
      <c r="F8" s="340"/>
    </row>
    <row r="9" spans="2:6">
      <c r="B9" s="338"/>
      <c r="C9" s="339"/>
      <c r="D9" s="339"/>
      <c r="E9" s="339"/>
      <c r="F9" s="340"/>
    </row>
    <row r="10" spans="2:6">
      <c r="B10" s="338"/>
      <c r="C10" s="339"/>
      <c r="D10" s="339"/>
      <c r="E10" s="339"/>
      <c r="F10" s="340"/>
    </row>
    <row r="11" spans="2:6">
      <c r="B11" s="338"/>
      <c r="C11" s="339"/>
      <c r="D11" s="339"/>
      <c r="E11" s="339"/>
      <c r="F11" s="340"/>
    </row>
    <row r="12" spans="2:6">
      <c r="B12" s="338"/>
      <c r="C12" s="339"/>
      <c r="D12" s="339"/>
      <c r="E12" s="339"/>
      <c r="F12" s="340"/>
    </row>
    <row r="13" spans="2:6" ht="15.75" thickBot="1">
      <c r="B13" s="341"/>
      <c r="C13" s="342"/>
      <c r="D13" s="342"/>
      <c r="E13" s="342"/>
      <c r="F13" s="343"/>
    </row>
    <row r="15" spans="2:6" ht="21">
      <c r="B15" s="159" t="s">
        <v>684</v>
      </c>
    </row>
    <row r="16" spans="2:6" ht="3" customHeight="1" thickBot="1"/>
    <row r="17" spans="2:6" ht="15.75" thickBot="1">
      <c r="B17" s="171"/>
      <c r="C17" s="282" t="s">
        <v>11</v>
      </c>
      <c r="D17" s="283" t="s">
        <v>12</v>
      </c>
      <c r="E17" s="284" t="s">
        <v>13</v>
      </c>
      <c r="F17" s="283" t="s">
        <v>164</v>
      </c>
    </row>
    <row r="18" spans="2:6" ht="18">
      <c r="B18" s="168" t="s">
        <v>672</v>
      </c>
      <c r="C18" s="281">
        <f>IFERROR(Dateneingabe_Emissionsquellen[[#Totals],[Scope 1 MB]],"")</f>
        <v>836.20850630000007</v>
      </c>
      <c r="D18" s="281">
        <f>IFERROR(Dateneingabe_Emissionsquellen[[#Totals],[Scope 2 MB]],"")</f>
        <v>1.32707555</v>
      </c>
      <c r="E18" s="281">
        <f>IFERROR(Dateneingabe_Emissionsquellen[[#Totals],[Scope 3 MB]],"")</f>
        <v>54.44155101899225</v>
      </c>
      <c r="F18" s="281">
        <f>SUM(C18:E18)</f>
        <v>891.97713286899238</v>
      </c>
    </row>
    <row r="19" spans="2:6">
      <c r="B19" s="168" t="s">
        <v>686</v>
      </c>
      <c r="C19" s="169">
        <f>C18/F18</f>
        <v>0.93747751538246749</v>
      </c>
      <c r="D19" s="169">
        <f>D18/F18</f>
        <v>1.4877909994525744E-3</v>
      </c>
      <c r="E19" s="169">
        <f>E18/F18</f>
        <v>6.1034693618079845E-2</v>
      </c>
      <c r="F19" s="170">
        <f>SUM(C19:E19)</f>
        <v>1</v>
      </c>
    </row>
    <row r="44" spans="2:17">
      <c r="K44" s="60"/>
      <c r="L44" s="60"/>
      <c r="M44" s="60"/>
      <c r="N44" s="60"/>
      <c r="O44" s="60"/>
      <c r="P44" s="60"/>
      <c r="Q44" s="60"/>
    </row>
    <row r="45" spans="2:17" ht="21">
      <c r="B45" s="159" t="s">
        <v>682</v>
      </c>
      <c r="K45" s="60"/>
      <c r="L45" s="60"/>
      <c r="M45" s="60"/>
      <c r="N45" s="60"/>
      <c r="O45" s="60"/>
      <c r="P45" s="60"/>
      <c r="Q45" s="60"/>
    </row>
    <row r="46" spans="2:17" ht="3" customHeight="1" thickBot="1">
      <c r="K46" s="60"/>
      <c r="L46" s="60"/>
      <c r="M46" s="60"/>
      <c r="N46" s="60"/>
      <c r="O46" s="60"/>
      <c r="P46" s="60"/>
      <c r="Q46" s="60"/>
    </row>
    <row r="47" spans="2:17" ht="15.75" thickBot="1">
      <c r="B47" s="111" t="s">
        <v>166</v>
      </c>
      <c r="C47" s="49" t="b">
        <v>1</v>
      </c>
      <c r="D47" s="49" t="b">
        <v>0</v>
      </c>
      <c r="E47" s="50" t="b">
        <v>0</v>
      </c>
      <c r="F47" s="31">
        <f>IF(OR(AND(C47,D47),AND(C47,E47),AND(D47,E47),AND(C47,D47,E47)),1,0)</f>
        <v>0</v>
      </c>
      <c r="K47" s="60"/>
      <c r="L47" s="60"/>
      <c r="M47" s="60"/>
      <c r="N47" s="60"/>
      <c r="O47" s="60"/>
      <c r="P47" s="60"/>
      <c r="Q47" s="60"/>
    </row>
    <row r="48" spans="2:17">
      <c r="B48" s="31"/>
      <c r="K48" s="60"/>
      <c r="L48" s="60"/>
      <c r="M48" s="60"/>
      <c r="N48" s="60"/>
      <c r="O48" s="60"/>
      <c r="P48" s="60"/>
      <c r="Q48" s="60"/>
    </row>
    <row r="49" spans="2:17" ht="18">
      <c r="B49" s="112" t="s">
        <v>681</v>
      </c>
      <c r="C49" s="113" t="s">
        <v>11</v>
      </c>
      <c r="D49" s="113" t="s">
        <v>12</v>
      </c>
      <c r="E49" s="114" t="s">
        <v>13</v>
      </c>
      <c r="F49" s="182" t="s">
        <v>164</v>
      </c>
      <c r="K49" s="60"/>
      <c r="L49" s="31"/>
      <c r="M49" s="31"/>
      <c r="N49" s="31"/>
      <c r="O49" s="31"/>
      <c r="P49" s="31"/>
      <c r="Q49" s="60"/>
    </row>
    <row r="50" spans="2:17">
      <c r="B50" s="115" t="s">
        <v>592</v>
      </c>
      <c r="C50" s="107">
        <f>IFERROR(SUMIF(Dateneingabe_Emissionsquellen[1. Kategorie
(Dropdown)],$B50,Dateneingabe_Emissionsquellen[Scope 1 MB])*IF($C$47,1,IF($D$47,1/Grunddaten!$C$15,IF(Gesamtbilanz!$E$47,1/Grunddaten!$C$16,1))),"")</f>
        <v>0</v>
      </c>
      <c r="D50" s="107">
        <f>IFERROR(SUMIF(Dateneingabe_Emissionsquellen[1. Kategorie
(Dropdown)],$B50,Dateneingabe_Emissionsquellen[Scope 2 MB])*IF($C$47,1,IF($D$47,1/Grunddaten!$C$15,IF(Gesamtbilanz!$E$47,1/Grunddaten!$C$16,1))),"")</f>
        <v>0.17907000000000001</v>
      </c>
      <c r="E50" s="108">
        <f>IFERROR(SUMIF(Dateneingabe_Emissionsquellen[1. Kategorie
(Dropdown)],$B50,Dateneingabe_Emissionsquellen[Scope 3 MB])*IF($C$47,1,IF($D$47,1/Grunddaten!$C$15,IF(Gesamtbilanz!$E$47,1/Grunddaten!$C$16,1))),"")</f>
        <v>4.6745000000000002E-2</v>
      </c>
      <c r="F50" s="183">
        <f>SUM(Bilanz_gesamt[[#This Row],[Scope 1]:[Scope 3]])</f>
        <v>0.22581500000000002</v>
      </c>
      <c r="K50" s="60"/>
      <c r="L50" s="31"/>
      <c r="M50" s="366" t="s">
        <v>710</v>
      </c>
      <c r="N50" s="366"/>
      <c r="O50" s="366"/>
      <c r="P50" s="31"/>
      <c r="Q50" s="60"/>
    </row>
    <row r="51" spans="2:17">
      <c r="B51" s="115" t="s">
        <v>593</v>
      </c>
      <c r="C51" s="107">
        <f>IFERROR(SUMIF(Dateneingabe_Emissionsquellen[1. Kategorie
(Dropdown)],$B51,Dateneingabe_Emissionsquellen[Scope 1 MB])*IF($C$47,1,IF($D$47,1/Grunddaten!$C$15,IF(Gesamtbilanz!$E$47,1/Grunddaten!$C$16,1))),"")</f>
        <v>8.5062999999999996E-3</v>
      </c>
      <c r="D51" s="107">
        <f>IFERROR(SUMIF(Dateneingabe_Emissionsquellen[1. Kategorie
(Dropdown)],$B51,Dateneingabe_Emissionsquellen[Scope 2 MB])*IF($C$47,1,IF($D$47,1/Grunddaten!$C$15,IF(Gesamtbilanz!$E$47,1/Grunddaten!$C$16,1))),"")</f>
        <v>0.14800555000000001</v>
      </c>
      <c r="E51" s="108">
        <f>IFERROR(SUMIF(Dateneingabe_Emissionsquellen[1. Kategorie
(Dropdown)],$B51,Dateneingabe_Emissionsquellen[Scope 3 MB])*IF($C$47,1,IF($D$47,1/Grunddaten!$C$15,IF(Gesamtbilanz!$E$47,1/Grunddaten!$C$16,1))),"")</f>
        <v>0.32037005000000002</v>
      </c>
      <c r="F51" s="183">
        <f>SUM(Bilanz_gesamt[[#This Row],[Scope 1]:[Scope 3]])</f>
        <v>0.47688190000000003</v>
      </c>
      <c r="K51" s="60"/>
      <c r="L51" s="31"/>
      <c r="M51" s="231">
        <f>SUMIF(Dateneingabe_Emissionsquellen[2. Emissionsquelle
(Dropdown)],Emissionsfaktoren!C13,Dateneingabe_Emissionsquellen[Scope 1 MB])*IF($C$47,1,IF($D$47,1/Grunddaten!$C$15,IF(Gesamtbilanz!$E$47,1/Grunddaten!$C$16,1)))</f>
        <v>0</v>
      </c>
      <c r="N51" s="231">
        <f>SUMIF(Dateneingabe_Emissionsquellen[2. Emissionsquelle
(Dropdown)],Emissionsfaktoren!C13,Dateneingabe_Emissionsquellen[Scope 2 MB])*IF($C$47,1,IF($D$47,1/Grunddaten!$C$15,IF(Gesamtbilanz!$E$47,1/Grunddaten!$C$16,1)))</f>
        <v>0</v>
      </c>
      <c r="O51" s="231">
        <f>SUMIF(Dateneingabe_Emissionsquellen[2. Emissionsquelle
(Dropdown)],Emissionsfaktoren!C13,Dateneingabe_Emissionsquellen[Scope 3 MB])*IF($C$47,1,IF($D$47,1/Grunddaten!$C$15,IF(Gesamtbilanz!$E$47,1/Grunddaten!$C$16,1)))</f>
        <v>0</v>
      </c>
      <c r="P51" s="31"/>
      <c r="Q51" s="60"/>
    </row>
    <row r="52" spans="2:17">
      <c r="B52" s="115" t="s">
        <v>98</v>
      </c>
      <c r="C52" s="107">
        <f>IFERROR(SUMIF(Dateneingabe_Emissionsquellen[1. Kategorie
(Dropdown)],$B52,Dateneingabe_Emissionsquellen[Scope 1 MB])*IF($C$47,1,IF($D$47,1/Grunddaten!$C$15,IF(Gesamtbilanz!$E$47,1/Grunddaten!$C$16,1))),"")</f>
        <v>0</v>
      </c>
      <c r="D52" s="107">
        <f>IFERROR(SUMIF(Dateneingabe_Emissionsquellen[1. Kategorie
(Dropdown)],$B52,Dateneingabe_Emissionsquellen[Scope 2 MB])*IF($C$47,1,IF($D$47,1/Grunddaten!$C$15,IF(Gesamtbilanz!$E$47,1/Grunddaten!$C$16,1))),"")</f>
        <v>0</v>
      </c>
      <c r="E52" s="108">
        <f>IFERROR(SUMIF(Dateneingabe_Emissionsquellen[1. Kategorie
(Dropdown)],$B52,Dateneingabe_Emissionsquellen[Scope 3 MB])*IF($C$47,1,IF($D$47,1/Grunddaten!$C$15,IF(Gesamtbilanz!$E$47,1/Grunddaten!$C$16,1))),"")</f>
        <v>11.850000000000001</v>
      </c>
      <c r="F52" s="183">
        <f>SUM(Bilanz_gesamt[[#This Row],[Scope 1]:[Scope 3]])</f>
        <v>11.850000000000001</v>
      </c>
      <c r="K52" s="60"/>
      <c r="L52" s="31"/>
      <c r="M52" s="231">
        <f>SUMIF(Dateneingabe_Emissionsquellen[2. Emissionsquelle
(Dropdown)],Emissionsfaktoren!C14,Dateneingabe_Emissionsquellen[Scope 1 MB])*IF($C$47,1,IF($D$47,1/Grunddaten!$C$15,IF(Gesamtbilanz!$E$47,1/Grunddaten!$C$16,1)))</f>
        <v>0</v>
      </c>
      <c r="N52" s="231">
        <f>SUMIF(Dateneingabe_Emissionsquellen[2. Emissionsquelle
(Dropdown)],Emissionsfaktoren!C14,Dateneingabe_Emissionsquellen[Scope 2 MB])*IF($C$47,1,IF($D$47,1/Grunddaten!$C$15,IF(Gesamtbilanz!$E$47,1/Grunddaten!$C$16,1)))</f>
        <v>0</v>
      </c>
      <c r="O52" s="231">
        <f>SUMIF(Dateneingabe_Emissionsquellen[2. Emissionsquelle
(Dropdown)],Emissionsfaktoren!C14,Dateneingabe_Emissionsquellen[Scope 3 MB])*IF($C$47,1,IF($D$47,1/Grunddaten!$C$15,IF(Gesamtbilanz!$E$47,1/Grunddaten!$C$16,1)))</f>
        <v>0</v>
      </c>
      <c r="P52" s="31"/>
      <c r="Q52" s="60"/>
    </row>
    <row r="53" spans="2:17">
      <c r="B53" s="115" t="s">
        <v>652</v>
      </c>
      <c r="C53" s="107">
        <f>IFERROR(SUMIF(Dateneingabe_Emissionsquellen[1. Kategorie
(Dropdown)],$B53,Dateneingabe_Emissionsquellen[Scope 1 MB])*IF($C$47,1,IF($D$47,1/Grunddaten!$C$15,IF(Gesamtbilanz!$E$47,1/Grunddaten!$C$16,1))),"")</f>
        <v>0</v>
      </c>
      <c r="D53" s="107">
        <f>IFERROR(SUMIF(Dateneingabe_Emissionsquellen[1. Kategorie
(Dropdown)],$B53,Dateneingabe_Emissionsquellen[Scope 2 MB])*IF($C$47,1,IF($D$47,1/Grunddaten!$C$15,IF(Gesamtbilanz!$E$47,1/Grunddaten!$C$16,1))),"")</f>
        <v>0</v>
      </c>
      <c r="E53" s="108">
        <f>IFERROR(SUMIF(Dateneingabe_Emissionsquellen[1. Kategorie
(Dropdown)],$B53,Dateneingabe_Emissionsquellen[Scope 3 MB])*IF($C$47,1,IF($D$47,1/Grunddaten!$C$15,IF(Gesamtbilanz!$E$47,1/Grunddaten!$C$16,1))),"")</f>
        <v>5.335</v>
      </c>
      <c r="F53" s="183">
        <f>SUM(Bilanz_gesamt[[#This Row],[Scope 1]:[Scope 3]])</f>
        <v>5.335</v>
      </c>
      <c r="K53" s="60"/>
      <c r="L53" s="31"/>
      <c r="M53" s="231">
        <f>SUMIF(Dateneingabe_Emissionsquellen[2. Emissionsquelle
(Dropdown)],Emissionsfaktoren!C22,Dateneingabe_Emissionsquellen[Scope 1 MB])*IF($C$47,1,IF($D$47,1/Grunddaten!$C$15,IF(Gesamtbilanz!$E$47,1/Grunddaten!$C$16,1)))</f>
        <v>8.5062999999999996E-3</v>
      </c>
      <c r="N53" s="231">
        <f>SUMIF(Dateneingabe_Emissionsquellen[2. Emissionsquelle
(Dropdown)],Emissionsfaktoren!C22,Dateneingabe_Emissionsquellen[Scope 2 MB])*IF($C$47,1,IF($D$47,1/Grunddaten!$C$15,IF(Gesamtbilanz!$E$47,1/Grunddaten!$C$16,1)))</f>
        <v>0.14800555000000001</v>
      </c>
      <c r="O53" s="231">
        <f>SUMIF(Dateneingabe_Emissionsquellen[2. Emissionsquelle
(Dropdown)],Emissionsfaktoren!C22,Dateneingabe_Emissionsquellen[Scope 3 MB])*IF($C$47,1,IF($D$47,1/Grunddaten!$C$15,IF(Gesamtbilanz!$E$47,1/Grunddaten!$C$16,1)))</f>
        <v>0.32037005000000002</v>
      </c>
      <c r="P53" s="31"/>
      <c r="Q53" s="60"/>
    </row>
    <row r="54" spans="2:17">
      <c r="B54" s="115" t="s">
        <v>654</v>
      </c>
      <c r="C54" s="107">
        <f>IFERROR(SUMIF(Dateneingabe_Emissionsquellen[1. Kategorie
(Dropdown)],$B54,Dateneingabe_Emissionsquellen[Scope 1 MB])*IF($C$47,1,IF($D$47,1/Grunddaten!$C$15,IF(Gesamtbilanz!$E$47,1/Grunddaten!$C$16,1))),"")</f>
        <v>0</v>
      </c>
      <c r="D54" s="107">
        <f>IFERROR(SUMIF(Dateneingabe_Emissionsquellen[1. Kategorie
(Dropdown)],$B54,Dateneingabe_Emissionsquellen[Scope 2 MB])*IF($C$47,1,IF($D$47,1/Grunddaten!$C$15,IF(Gesamtbilanz!$E$47,1/Grunddaten!$C$16,1))),"")</f>
        <v>0</v>
      </c>
      <c r="E54" s="108">
        <f>IFERROR(SUMIF(Dateneingabe_Emissionsquellen[1. Kategorie
(Dropdown)],$B54,Dateneingabe_Emissionsquellen[Scope 3 MB])*IF($C$47,1,IF($D$47,1/Grunddaten!$C$15,IF(Gesamtbilanz!$E$47,1/Grunddaten!$C$16,1))),"")</f>
        <v>0.10640096899224799</v>
      </c>
      <c r="F54" s="183">
        <f>SUM(Bilanz_gesamt[[#This Row],[Scope 1]:[Scope 3]])</f>
        <v>0.10640096899224799</v>
      </c>
      <c r="K54" s="60"/>
      <c r="L54" s="31"/>
      <c r="M54" s="231">
        <f>SUMIF(Dateneingabe_Emissionsquellen[2. Emissionsquelle
(Dropdown)],Emissionsfaktoren!C23,Dateneingabe_Emissionsquellen[Scope 1 MB])*IF($C$47,1,IF($D$47,1/Grunddaten!$C$15,IF(Gesamtbilanz!$E$47,1/Grunddaten!$C$16,1)))</f>
        <v>0</v>
      </c>
      <c r="N54" s="231">
        <f>SUMIF(Dateneingabe_Emissionsquellen[2. Emissionsquelle
(Dropdown)],Emissionsfaktoren!C23,Dateneingabe_Emissionsquellen[Scope 2 MB])*IF($C$47,1,IF($D$47,1/Grunddaten!$C$15,IF(Gesamtbilanz!$E$47,1/Grunddaten!$C$16,1)))</f>
        <v>0</v>
      </c>
      <c r="O54" s="231">
        <f>SUMIF(Dateneingabe_Emissionsquellen[2. Emissionsquelle
(Dropdown)],Emissionsfaktoren!C23,Dateneingabe_Emissionsquellen[Scope 3 MB])*IF($C$47,1,IF($D$47,1/Grunddaten!$C$15,IF(Gesamtbilanz!$E$47,1/Grunddaten!$C$16,1)))</f>
        <v>0</v>
      </c>
      <c r="P54" s="31"/>
      <c r="Q54" s="60"/>
    </row>
    <row r="55" spans="2:17">
      <c r="B55" s="115" t="s">
        <v>93</v>
      </c>
      <c r="C55" s="107">
        <f>IFERROR(SUMIF(Dateneingabe_Emissionsquellen[1. Kategorie
(Dropdown)],$B55,Dateneingabe_Emissionsquellen[Scope 1 MB])*IF($C$47,1,IF($D$47,1/Grunddaten!$C$15,IF(Gesamtbilanz!$E$47,1/Grunddaten!$C$16,1))),"")</f>
        <v>0</v>
      </c>
      <c r="D55" s="107">
        <f>IFERROR(SUMIF(Dateneingabe_Emissionsquellen[1. Kategorie
(Dropdown)],$B55,Dateneingabe_Emissionsquellen[Scope 2 MB])*IF($C$47,1,IF($D$47,1/Grunddaten!$C$15,IF(Gesamtbilanz!$E$47,1/Grunddaten!$C$16,1))),"")</f>
        <v>0</v>
      </c>
      <c r="E55" s="108">
        <f>IFERROR(SUMIF(Dateneingabe_Emissionsquellen[1. Kategorie
(Dropdown)],$B55,Dateneingabe_Emissionsquellen[Scope 3 MB])*IF($C$47,1,IF($D$47,1/Grunddaten!$C$15,IF(Gesamtbilanz!$E$47,1/Grunddaten!$C$16,1))),"")</f>
        <v>3.2285000000000001E-2</v>
      </c>
      <c r="F55" s="183">
        <f>SUM(Bilanz_gesamt[[#This Row],[Scope 1]:[Scope 3]])</f>
        <v>3.2285000000000001E-2</v>
      </c>
      <c r="K55" s="60"/>
      <c r="L55" s="31"/>
      <c r="M55" s="231">
        <f>SUMIF(Dateneingabe_Emissionsquellen[2. Emissionsquelle
(Dropdown)],Emissionsfaktoren!C24,Dateneingabe_Emissionsquellen[Scope 1 MB])*IF($C$47,1,IF($D$47,1/Grunddaten!$C$15,IF(Gesamtbilanz!$E$47,1/Grunddaten!$C$16,1)))</f>
        <v>0</v>
      </c>
      <c r="N55" s="231">
        <f>SUMIF(Dateneingabe_Emissionsquellen[2. Emissionsquelle
(Dropdown)],Emissionsfaktoren!C24,Dateneingabe_Emissionsquellen[Scope 2 MB])*IF($C$47,1,IF($D$47,1/Grunddaten!$C$15,IF(Gesamtbilanz!$E$47,1/Grunddaten!$C$16,1)))</f>
        <v>0</v>
      </c>
      <c r="O55" s="231">
        <f>SUMIF(Dateneingabe_Emissionsquellen[2. Emissionsquelle
(Dropdown)],Emissionsfaktoren!C24,Dateneingabe_Emissionsquellen[Scope 3 MB])*IF($C$47,1,IF($D$47,1/Grunddaten!$C$15,IF(Gesamtbilanz!$E$47,1/Grunddaten!$C$16,1)))</f>
        <v>0</v>
      </c>
      <c r="P55" s="31"/>
      <c r="Q55" s="60"/>
    </row>
    <row r="56" spans="2:17">
      <c r="B56" s="115" t="s">
        <v>95</v>
      </c>
      <c r="C56" s="107">
        <f>IFERROR(SUMIF(Dateneingabe_Emissionsquellen[1. Kategorie
(Dropdown)],$B56,Dateneingabe_Emissionsquellen[Scope 1 MB])*IF($C$47,1,IF($D$47,1/Grunddaten!$C$15,IF(Gesamtbilanz!$E$47,1/Grunddaten!$C$16,1))),"")</f>
        <v>0</v>
      </c>
      <c r="D56" s="107">
        <f>IFERROR(SUMIF(Dateneingabe_Emissionsquellen[1. Kategorie
(Dropdown)],$B56,Dateneingabe_Emissionsquellen[Scope 2 MB])*IF($C$47,1,IF($D$47,1/Grunddaten!$C$15,IF(Gesamtbilanz!$E$47,1/Grunddaten!$C$16,1))),"")</f>
        <v>0</v>
      </c>
      <c r="E56" s="108">
        <f>IFERROR(SUMIF(Dateneingabe_Emissionsquellen[1. Kategorie
(Dropdown)],$B56,Dateneingabe_Emissionsquellen[Scope 3 MB])*IF($C$47,1,IF($D$47,1/Grunddaten!$C$15,IF(Gesamtbilanz!$E$47,1/Grunddaten!$C$16,1))),"")</f>
        <v>3.4749999999999996E-2</v>
      </c>
      <c r="F56" s="183">
        <f>SUM(Bilanz_gesamt[[#This Row],[Scope 1]:[Scope 3]])</f>
        <v>3.4749999999999996E-2</v>
      </c>
      <c r="K56" s="60"/>
      <c r="L56" s="31"/>
      <c r="M56" s="231">
        <f>SUMIF(Dateneingabe_Emissionsquellen[2. Emissionsquelle
(Dropdown)],Emissionsfaktoren!C25,Dateneingabe_Emissionsquellen[Scope 1 MB])*IF($C$47,1,IF($D$47,1/Grunddaten!$C$15,IF(Gesamtbilanz!$E$47,1/Grunddaten!$C$16,1)))</f>
        <v>0</v>
      </c>
      <c r="N56" s="231">
        <f>SUMIF(Dateneingabe_Emissionsquellen[2. Emissionsquelle
(Dropdown)],Emissionsfaktoren!C25,Dateneingabe_Emissionsquellen[Scope 2 MB])*IF($C$47,1,IF($D$47,1/Grunddaten!$C$15,IF(Gesamtbilanz!$E$47,1/Grunddaten!$C$16,1)))</f>
        <v>0</v>
      </c>
      <c r="O56" s="231">
        <f>SUMIF(Dateneingabe_Emissionsquellen[2. Emissionsquelle
(Dropdown)],Emissionsfaktoren!C25,Dateneingabe_Emissionsquellen[Scope 3 MB])*IF($C$47,1,IF($D$47,1/Grunddaten!$C$15,IF(Gesamtbilanz!$E$47,1/Grunddaten!$C$16,1)))</f>
        <v>0</v>
      </c>
      <c r="P56" s="31"/>
      <c r="Q56" s="60"/>
    </row>
    <row r="57" spans="2:17">
      <c r="B57" s="115" t="s">
        <v>99</v>
      </c>
      <c r="C57" s="107">
        <f>IFERROR(SUMIF(Dateneingabe_Emissionsquellen[1. Kategorie
(Dropdown)],$B57,Dateneingabe_Emissionsquellen[Scope 1 MB])*IF($C$47,1,IF($D$47,1/Grunddaten!$C$15,IF(Gesamtbilanz!$E$47,1/Grunddaten!$C$16,1))),"")</f>
        <v>0</v>
      </c>
      <c r="D57" s="107">
        <f>IFERROR(SUMIF(Dateneingabe_Emissionsquellen[1. Kategorie
(Dropdown)],$B57,Dateneingabe_Emissionsquellen[Scope 2 MB])*IF($C$47,1,IF($D$47,1/Grunddaten!$C$15,IF(Gesamtbilanz!$E$47,1/Grunddaten!$C$16,1))),"")</f>
        <v>0</v>
      </c>
      <c r="E57" s="108">
        <f>IFERROR(SUMIF(Dateneingabe_Emissionsquellen[1. Kategorie
(Dropdown)],$B57,Dateneingabe_Emissionsquellen[Scope 3 MB])*IF($C$47,1,IF($D$47,1/Grunddaten!$C$15,IF(Gesamtbilanz!$E$47,1/Grunddaten!$C$16,1))),"")</f>
        <v>4.65E-2</v>
      </c>
      <c r="F57" s="183">
        <f>SUM(Bilanz_gesamt[[#This Row],[Scope 1]:[Scope 3]])</f>
        <v>4.65E-2</v>
      </c>
      <c r="K57" s="60"/>
      <c r="L57" s="31"/>
      <c r="M57" s="231">
        <f>SUMIF(Dateneingabe_Emissionsquellen[2. Emissionsquelle
(Dropdown)],Emissionsfaktoren!C26,Dateneingabe_Emissionsquellen[Scope 1 MB])*IF($C$47,1,IF($D$47,1/Grunddaten!$C$15,IF(Gesamtbilanz!$E$47,1/Grunddaten!$C$16,1)))</f>
        <v>0</v>
      </c>
      <c r="N57" s="231">
        <f>SUMIF(Dateneingabe_Emissionsquellen[2. Emissionsquelle
(Dropdown)],Emissionsfaktoren!C26,Dateneingabe_Emissionsquellen[Scope 2 MB])*IF($C$47,1,IF($D$47,1/Grunddaten!$C$15,IF(Gesamtbilanz!$E$47,1/Grunddaten!$C$16,1)))</f>
        <v>0</v>
      </c>
      <c r="O57" s="231">
        <f>SUMIF(Dateneingabe_Emissionsquellen[2. Emissionsquelle
(Dropdown)],Emissionsfaktoren!C26,Dateneingabe_Emissionsquellen[Scope 3 MB])*IF($C$47,1,IF($D$47,1/Grunddaten!$C$15,IF(Gesamtbilanz!$E$47,1/Grunddaten!$C$16,1)))</f>
        <v>0</v>
      </c>
      <c r="P57" s="31"/>
      <c r="Q57" s="60"/>
    </row>
    <row r="58" spans="2:17">
      <c r="B58" s="115" t="s">
        <v>101</v>
      </c>
      <c r="C58" s="107">
        <f>IFERROR(SUMIF(Dateneingabe_Emissionsquellen[1. Kategorie
(Dropdown)],$B58,Dateneingabe_Emissionsquellen[Scope 1 MB])*IF($C$47,1,IF($D$47,1/Grunddaten!$C$15,IF(Gesamtbilanz!$E$47,1/Grunddaten!$C$16,1))),"")</f>
        <v>0</v>
      </c>
      <c r="D58" s="107">
        <f>IFERROR(SUMIF(Dateneingabe_Emissionsquellen[1. Kategorie
(Dropdown)],$B58,Dateneingabe_Emissionsquellen[Scope 2 MB])*IF($C$47,1,IF($D$47,1/Grunddaten!$C$15,IF(Gesamtbilanz!$E$47,1/Grunddaten!$C$16,1))),"")</f>
        <v>0</v>
      </c>
      <c r="E58" s="108">
        <f>IFERROR(SUMIF(Dateneingabe_Emissionsquellen[1. Kategorie
(Dropdown)],$B58,Dateneingabe_Emissionsquellen[Scope 3 MB])*IF($C$47,1,IF($D$47,1/Grunddaten!$C$15,IF(Gesamtbilanz!$E$47,1/Grunddaten!$C$16,1))),"")</f>
        <v>3.4749999999999996E-2</v>
      </c>
      <c r="F58" s="183">
        <f>SUM(Bilanz_gesamt[[#This Row],[Scope 1]:[Scope 3]])</f>
        <v>3.4749999999999996E-2</v>
      </c>
      <c r="K58" s="60"/>
      <c r="L58" s="31"/>
      <c r="M58" s="231">
        <f>SUMIF(Dateneingabe_Emissionsquellen[2. Emissionsquelle
(Dropdown)],Emissionsfaktoren!C27,Dateneingabe_Emissionsquellen[Scope 1 MB])*IF($C$47,1,IF($D$47,1/Grunddaten!$C$15,IF(Gesamtbilanz!$E$47,1/Grunddaten!$C$16,1)))</f>
        <v>0</v>
      </c>
      <c r="N58" s="231">
        <f>SUMIF(Dateneingabe_Emissionsquellen[2. Emissionsquelle
(Dropdown)],Emissionsfaktoren!C27,Dateneingabe_Emissionsquellen[Scope 2 MB])*IF($C$47,1,IF($D$47,1/Grunddaten!$C$15,IF(Gesamtbilanz!$E$47,1/Grunddaten!$C$16,1)))</f>
        <v>0</v>
      </c>
      <c r="O58" s="231">
        <f>SUMIF(Dateneingabe_Emissionsquellen[2. Emissionsquelle
(Dropdown)],Emissionsfaktoren!C27,Dateneingabe_Emissionsquellen[Scope 3 MB])*IF($C$47,1,IF($D$47,1/Grunddaten!$C$15,IF(Gesamtbilanz!$E$47,1/Grunddaten!$C$16,1)))</f>
        <v>0</v>
      </c>
      <c r="P58" s="31"/>
      <c r="Q58" s="60"/>
    </row>
    <row r="59" spans="2:17">
      <c r="B59" s="115" t="s">
        <v>100</v>
      </c>
      <c r="C59" s="107">
        <f>IFERROR(SUMIF(Dateneingabe_Emissionsquellen[1. Kategorie
(Dropdown)],$B59,Dateneingabe_Emissionsquellen[Scope 1 MB])*IF($C$47,1,IF($D$47,1/Grunddaten!$C$15,IF(Gesamtbilanz!$E$47,1/Grunddaten!$C$16,1))),"")</f>
        <v>0</v>
      </c>
      <c r="D59" s="107">
        <f>IFERROR(SUMIF(Dateneingabe_Emissionsquellen[1. Kategorie
(Dropdown)],$B59,Dateneingabe_Emissionsquellen[Scope 2 MB])*IF($C$47,1,IF($D$47,1/Grunddaten!$C$15,IF(Gesamtbilanz!$E$47,1/Grunddaten!$C$16,1))),"")</f>
        <v>0</v>
      </c>
      <c r="E59" s="108">
        <f>IFERROR(SUMIF(Dateneingabe_Emissionsquellen[1. Kategorie
(Dropdown)],$B59,Dateneingabe_Emissionsquellen[Scope 3 MB])*IF($C$47,1,IF($D$47,1/Grunddaten!$C$15,IF(Gesamtbilanz!$E$47,1/Grunddaten!$C$16,1))),"")</f>
        <v>3.4749999999999996E-2</v>
      </c>
      <c r="F59" s="183">
        <f>SUM(Bilanz_gesamt[[#This Row],[Scope 1]:[Scope 3]])</f>
        <v>3.4749999999999996E-2</v>
      </c>
      <c r="K59" s="60"/>
      <c r="L59" s="31"/>
      <c r="M59" s="31"/>
      <c r="N59" s="31"/>
      <c r="O59" s="31"/>
      <c r="P59" s="31"/>
      <c r="Q59" s="60"/>
    </row>
    <row r="60" spans="2:17">
      <c r="B60" s="115" t="s">
        <v>695</v>
      </c>
      <c r="C60" s="107">
        <f>IFERROR(SUMIF(Dateneingabe_Emissionsquellen[1. Kategorie
(Dropdown)],$B60,Dateneingabe_Emissionsquellen[Scope 1 MB])*IF($C$47,1,IF($D$47,1/Grunddaten!$C$15,IF(Gesamtbilanz!$E$47,1/Grunddaten!$C$16,1))),"")</f>
        <v>1</v>
      </c>
      <c r="D60" s="107">
        <f>IFERROR(SUMIF(Dateneingabe_Emissionsquellen[1. Kategorie
(Dropdown)],$B60,Dateneingabe_Emissionsquellen[Scope 2 MB])*IF($C$47,1,IF($D$47,1/Grunddaten!$C$15,IF(Gesamtbilanz!$E$47,1/Grunddaten!$C$16,1))),"")</f>
        <v>1</v>
      </c>
      <c r="E60" s="108">
        <f>IFERROR(SUMIF(Dateneingabe_Emissionsquellen[1. Kategorie
(Dropdown)],$B60,Dateneingabe_Emissionsquellen[Scope 3 MB])*IF($C$47,1,IF($D$47,1/Grunddaten!$C$15,IF(Gesamtbilanz!$E$47,1/Grunddaten!$C$16,1))),"")</f>
        <v>1</v>
      </c>
      <c r="F60" s="183">
        <f>SUM(Bilanz_gesamt[[#This Row],[Scope 1]:[Scope 3]])</f>
        <v>3</v>
      </c>
      <c r="K60" s="60"/>
      <c r="L60" s="31"/>
      <c r="M60" s="31"/>
      <c r="N60" s="31"/>
      <c r="O60" s="31"/>
      <c r="P60" s="31"/>
      <c r="Q60" s="60"/>
    </row>
    <row r="61" spans="2:17">
      <c r="B61" s="115" t="s">
        <v>40</v>
      </c>
      <c r="C61" s="107">
        <f>SUBTOTAL(109,Bilanz_gesamt[Scope 1])</f>
        <v>1.0085063000000001</v>
      </c>
      <c r="D61" s="107">
        <f>SUBTOTAL(109,Bilanz_gesamt[Scope 2])</f>
        <v>1.32707555</v>
      </c>
      <c r="E61" s="108">
        <f>SUBTOTAL(109,Bilanz_gesamt[Scope 3])</f>
        <v>18.841551018992249</v>
      </c>
      <c r="F61" s="183">
        <f>SUBTOTAL(109,Bilanz_gesamt[Gesamt])</f>
        <v>21.177132868992249</v>
      </c>
      <c r="K61" s="60"/>
      <c r="L61" s="31"/>
      <c r="M61" s="31"/>
      <c r="N61" s="31"/>
      <c r="O61" s="31"/>
      <c r="P61" s="60"/>
      <c r="Q61" s="60"/>
    </row>
    <row r="62" spans="2:17" s="35" customFormat="1" ht="15.75" thickBot="1">
      <c r="B62" s="110" t="s">
        <v>709</v>
      </c>
      <c r="C62" s="229">
        <f>SUM(M51:M58)</f>
        <v>8.5062999999999996E-3</v>
      </c>
      <c r="D62" s="229">
        <f>SUM(N51:N58)</f>
        <v>0.14800555000000001</v>
      </c>
      <c r="E62" s="230">
        <f>SUM(O51:O58)</f>
        <v>0.32037005000000002</v>
      </c>
      <c r="F62" s="172"/>
      <c r="K62" s="285"/>
      <c r="L62" s="285"/>
      <c r="M62" s="285"/>
      <c r="N62" s="285"/>
      <c r="O62" s="285"/>
      <c r="P62" s="285"/>
      <c r="Q62" s="285"/>
    </row>
    <row r="63" spans="2:17">
      <c r="K63" s="60"/>
      <c r="L63" s="60"/>
      <c r="M63" s="60"/>
      <c r="N63" s="60"/>
      <c r="O63" s="60"/>
      <c r="P63" s="60"/>
      <c r="Q63" s="60"/>
    </row>
    <row r="64" spans="2:17">
      <c r="K64" s="60"/>
      <c r="L64" s="60"/>
      <c r="M64" s="60"/>
      <c r="N64" s="60"/>
      <c r="O64" s="60"/>
      <c r="P64" s="60"/>
      <c r="Q64" s="60"/>
    </row>
    <row r="65" spans="11:17">
      <c r="K65" s="60"/>
      <c r="L65" s="60"/>
      <c r="M65" s="60"/>
      <c r="N65" s="60"/>
      <c r="O65" s="60"/>
      <c r="P65" s="60"/>
      <c r="Q65" s="60"/>
    </row>
    <row r="82" spans="2:6" ht="21">
      <c r="B82" s="159" t="s">
        <v>683</v>
      </c>
    </row>
    <row r="83" spans="2:6" ht="3" customHeight="1">
      <c r="B83" s="31" t="str">
        <f>Bilanz_Gebaeude[[#Headers],[Hauptcampus]]</f>
        <v>Hauptcampus</v>
      </c>
    </row>
    <row r="84" spans="2:6">
      <c r="B84" s="51" t="s">
        <v>210</v>
      </c>
      <c r="C84" s="113" t="s">
        <v>11</v>
      </c>
      <c r="D84" s="113" t="s">
        <v>12</v>
      </c>
      <c r="E84" s="114" t="s">
        <v>13</v>
      </c>
      <c r="F84" s="182" t="s">
        <v>164</v>
      </c>
    </row>
    <row r="85" spans="2:6">
      <c r="B85" s="115" t="s">
        <v>592</v>
      </c>
      <c r="C85" s="107">
        <f>IFERROR(SUMIFS(Dateneingabe_Emissionsquellen[Scope 1 MB],Dateneingabe_Emissionsquellen[1. Kategorie
(Dropdown)],$B85,Dateneingabe_Emissionsquellen[Campuswahl
(Dropdown)],$B$84),"")</f>
        <v>0</v>
      </c>
      <c r="D85" s="107">
        <f>IFERROR(SUMIFS(Dateneingabe_Emissionsquellen[Scope 2 MB],Dateneingabe_Emissionsquellen[1. Kategorie
(Dropdown)],$B85,Dateneingabe_Emissionsquellen[Campuswahl
(Dropdown)],$B$84),"")</f>
        <v>0.17907000000000001</v>
      </c>
      <c r="E85" s="108">
        <f>IFERROR(SUMIFS(Dateneingabe_Emissionsquellen[Scope 3 MB],Dateneingabe_Emissionsquellen[1. Kategorie
(Dropdown)],$B85,Dateneingabe_Emissionsquellen[Campuswahl
(Dropdown)],$B$84),"")</f>
        <v>4.6745000000000002E-2</v>
      </c>
      <c r="F85" s="183">
        <f>SUM(Bilanz_Gebaeude[[#This Row],[Scope 1]:[Scope 3]])</f>
        <v>0.22581500000000002</v>
      </c>
    </row>
    <row r="86" spans="2:6">
      <c r="B86" s="115" t="s">
        <v>593</v>
      </c>
      <c r="C86" s="107">
        <f>IFERROR(SUMIFS(Dateneingabe_Emissionsquellen[Scope 1 MB],Dateneingabe_Emissionsquellen[1. Kategorie
(Dropdown)],$B86,Dateneingabe_Emissionsquellen[Campuswahl
(Dropdown)],$B$84),"")</f>
        <v>8.5062999999999996E-3</v>
      </c>
      <c r="D86" s="107">
        <f>IFERROR(SUMIFS(Dateneingabe_Emissionsquellen[Scope 2 MB],Dateneingabe_Emissionsquellen[1. Kategorie
(Dropdown)],$B86,Dateneingabe_Emissionsquellen[Campuswahl
(Dropdown)],$B$84),"")</f>
        <v>0.14800555000000001</v>
      </c>
      <c r="E86" s="108">
        <f>IFERROR(SUMIFS(Dateneingabe_Emissionsquellen[Scope 3 MB],Dateneingabe_Emissionsquellen[1. Kategorie
(Dropdown)],$B86,Dateneingabe_Emissionsquellen[Campuswahl
(Dropdown)],$B$84),"")</f>
        <v>0.32037005000000002</v>
      </c>
      <c r="F86" s="183">
        <f>SUM(Bilanz_Gebaeude[[#This Row],[Scope 1]:[Scope 3]])</f>
        <v>0.47688190000000003</v>
      </c>
    </row>
    <row r="87" spans="2:6">
      <c r="B87" s="115" t="s">
        <v>98</v>
      </c>
      <c r="C87" s="107">
        <f>IFERROR(SUMIFS(Dateneingabe_Emissionsquellen[Scope 1 MB],Dateneingabe_Emissionsquellen[1. Kategorie
(Dropdown)],$B87,Dateneingabe_Emissionsquellen[Campuswahl
(Dropdown)],$B$84),"")</f>
        <v>0</v>
      </c>
      <c r="D87" s="107">
        <f>IFERROR(SUMIFS(Dateneingabe_Emissionsquellen[Scope 2 MB],Dateneingabe_Emissionsquellen[1. Kategorie
(Dropdown)],$B87,Dateneingabe_Emissionsquellen[Campuswahl
(Dropdown)],$B$84),"")</f>
        <v>0</v>
      </c>
      <c r="E87" s="108">
        <f>IFERROR(SUMIFS(Dateneingabe_Emissionsquellen[Scope 3 MB],Dateneingabe_Emissionsquellen[1. Kategorie
(Dropdown)],$B87,Dateneingabe_Emissionsquellen[Campuswahl
(Dropdown)],$B$84),"")</f>
        <v>11.850000000000001</v>
      </c>
      <c r="F87" s="183">
        <f>SUM(Bilanz_Gebaeude[[#This Row],[Scope 1]:[Scope 3]])</f>
        <v>11.850000000000001</v>
      </c>
    </row>
    <row r="88" spans="2:6">
      <c r="B88" s="115" t="s">
        <v>652</v>
      </c>
      <c r="C88" s="107">
        <f>IFERROR(SUMIFS(Dateneingabe_Emissionsquellen[Scope 1 MB],Dateneingabe_Emissionsquellen[1. Kategorie
(Dropdown)],$B88,Dateneingabe_Emissionsquellen[Campuswahl
(Dropdown)],$B$84),"")</f>
        <v>0</v>
      </c>
      <c r="D88" s="107">
        <f>IFERROR(SUMIFS(Dateneingabe_Emissionsquellen[Scope 2 MB],Dateneingabe_Emissionsquellen[1. Kategorie
(Dropdown)],$B88,Dateneingabe_Emissionsquellen[Campuswahl
(Dropdown)],$B$84),"")</f>
        <v>0</v>
      </c>
      <c r="E88" s="108">
        <f>IFERROR(SUMIFS(Dateneingabe_Emissionsquellen[Scope 3 MB],Dateneingabe_Emissionsquellen[1. Kategorie
(Dropdown)],$B88,Dateneingabe_Emissionsquellen[Campuswahl
(Dropdown)],$B$84),"")</f>
        <v>5.335</v>
      </c>
      <c r="F88" s="183">
        <f>SUM(Bilanz_Gebaeude[[#This Row],[Scope 1]:[Scope 3]])</f>
        <v>5.335</v>
      </c>
    </row>
    <row r="89" spans="2:6">
      <c r="B89" s="115" t="s">
        <v>654</v>
      </c>
      <c r="C89" s="107">
        <f>IFERROR(SUMIFS(Dateneingabe_Emissionsquellen[Scope 1 MB],Dateneingabe_Emissionsquellen[1. Kategorie
(Dropdown)],$B89,Dateneingabe_Emissionsquellen[Campuswahl
(Dropdown)],$B$84),"")</f>
        <v>0</v>
      </c>
      <c r="D89" s="107">
        <f>IFERROR(SUMIFS(Dateneingabe_Emissionsquellen[Scope 2 MB],Dateneingabe_Emissionsquellen[1. Kategorie
(Dropdown)],$B89,Dateneingabe_Emissionsquellen[Campuswahl
(Dropdown)],$B$84),"")</f>
        <v>0</v>
      </c>
      <c r="E89" s="108">
        <f>IFERROR(SUMIFS(Dateneingabe_Emissionsquellen[Scope 3 MB],Dateneingabe_Emissionsquellen[1. Kategorie
(Dropdown)],$B89,Dateneingabe_Emissionsquellen[Campuswahl
(Dropdown)],$B$84),"")</f>
        <v>0.10640096899224799</v>
      </c>
      <c r="F89" s="183">
        <f>SUM(Bilanz_Gebaeude[[#This Row],[Scope 1]:[Scope 3]])</f>
        <v>0.10640096899224799</v>
      </c>
    </row>
    <row r="90" spans="2:6">
      <c r="B90" s="115" t="s">
        <v>93</v>
      </c>
      <c r="C90" s="107">
        <f>IFERROR(SUMIFS(Dateneingabe_Emissionsquellen[Scope 1 MB],Dateneingabe_Emissionsquellen[1. Kategorie
(Dropdown)],$B90,Dateneingabe_Emissionsquellen[Campuswahl
(Dropdown)],$B$84),"")</f>
        <v>0</v>
      </c>
      <c r="D90" s="107">
        <f>IFERROR(SUMIFS(Dateneingabe_Emissionsquellen[Scope 2 MB],Dateneingabe_Emissionsquellen[1. Kategorie
(Dropdown)],$B90,Dateneingabe_Emissionsquellen[Campuswahl
(Dropdown)],$B$84),"")</f>
        <v>0</v>
      </c>
      <c r="E90" s="108">
        <f>IFERROR(SUMIFS(Dateneingabe_Emissionsquellen[Scope 3 MB],Dateneingabe_Emissionsquellen[1. Kategorie
(Dropdown)],$B90,Dateneingabe_Emissionsquellen[Campuswahl
(Dropdown)],$B$84),"")</f>
        <v>3.2285000000000001E-2</v>
      </c>
      <c r="F90" s="183">
        <f>SUM(Bilanz_Gebaeude[[#This Row],[Scope 1]:[Scope 3]])</f>
        <v>3.2285000000000001E-2</v>
      </c>
    </row>
    <row r="91" spans="2:6">
      <c r="B91" s="115" t="s">
        <v>95</v>
      </c>
      <c r="C91" s="107">
        <f>IFERROR(SUMIFS(Dateneingabe_Emissionsquellen[Scope 1 MB],Dateneingabe_Emissionsquellen[1. Kategorie
(Dropdown)],$B91,Dateneingabe_Emissionsquellen[Campuswahl
(Dropdown)],$B$84),"")</f>
        <v>0</v>
      </c>
      <c r="D91" s="107">
        <f>IFERROR(SUMIFS(Dateneingabe_Emissionsquellen[Scope 2 MB],Dateneingabe_Emissionsquellen[1. Kategorie
(Dropdown)],$B91,Dateneingabe_Emissionsquellen[Campuswahl
(Dropdown)],$B$84),"")</f>
        <v>0</v>
      </c>
      <c r="E91" s="108">
        <f>IFERROR(SUMIFS(Dateneingabe_Emissionsquellen[Scope 3 MB],Dateneingabe_Emissionsquellen[1. Kategorie
(Dropdown)],$B91,Dateneingabe_Emissionsquellen[Campuswahl
(Dropdown)],$B$84),"")</f>
        <v>3.4749999999999996E-2</v>
      </c>
      <c r="F91" s="183">
        <f>SUM(Bilanz_Gebaeude[[#This Row],[Scope 1]:[Scope 3]])</f>
        <v>3.4749999999999996E-2</v>
      </c>
    </row>
    <row r="92" spans="2:6">
      <c r="B92" s="115" t="s">
        <v>99</v>
      </c>
      <c r="C92" s="107">
        <f>IFERROR(SUMIFS(Dateneingabe_Emissionsquellen[Scope 1 MB],Dateneingabe_Emissionsquellen[1. Kategorie
(Dropdown)],$B92,Dateneingabe_Emissionsquellen[Campuswahl
(Dropdown)],$B$84),"")</f>
        <v>0</v>
      </c>
      <c r="D92" s="107">
        <f>IFERROR(SUMIFS(Dateneingabe_Emissionsquellen[Scope 2 MB],Dateneingabe_Emissionsquellen[1. Kategorie
(Dropdown)],$B92,Dateneingabe_Emissionsquellen[Campuswahl
(Dropdown)],$B$84),"")</f>
        <v>0</v>
      </c>
      <c r="E92" s="108">
        <f>IFERROR(SUMIFS(Dateneingabe_Emissionsquellen[Scope 3 MB],Dateneingabe_Emissionsquellen[1. Kategorie
(Dropdown)],$B92,Dateneingabe_Emissionsquellen[Campuswahl
(Dropdown)],$B$84),"")</f>
        <v>4.65E-2</v>
      </c>
      <c r="F92" s="183">
        <f>SUM(Bilanz_Gebaeude[[#This Row],[Scope 1]:[Scope 3]])</f>
        <v>4.65E-2</v>
      </c>
    </row>
    <row r="93" spans="2:6">
      <c r="B93" s="115" t="s">
        <v>101</v>
      </c>
      <c r="C93" s="107">
        <f>IFERROR(SUMIFS(Dateneingabe_Emissionsquellen[Scope 1 MB],Dateneingabe_Emissionsquellen[1. Kategorie
(Dropdown)],$B93,Dateneingabe_Emissionsquellen[Campuswahl
(Dropdown)],$B$84),"")</f>
        <v>0</v>
      </c>
      <c r="D93" s="107">
        <f>IFERROR(SUMIFS(Dateneingabe_Emissionsquellen[Scope 2 MB],Dateneingabe_Emissionsquellen[1. Kategorie
(Dropdown)],$B93,Dateneingabe_Emissionsquellen[Campuswahl
(Dropdown)],$B$84),"")</f>
        <v>0</v>
      </c>
      <c r="E93" s="108">
        <f>IFERROR(SUMIFS(Dateneingabe_Emissionsquellen[Scope 3 MB],Dateneingabe_Emissionsquellen[1. Kategorie
(Dropdown)],$B93,Dateneingabe_Emissionsquellen[Campuswahl
(Dropdown)],$B$84),"")</f>
        <v>3.4749999999999996E-2</v>
      </c>
      <c r="F93" s="183">
        <f>SUM(Bilanz_Gebaeude[[#This Row],[Scope 1]:[Scope 3]])</f>
        <v>3.4749999999999996E-2</v>
      </c>
    </row>
    <row r="94" spans="2:6">
      <c r="B94" s="115" t="s">
        <v>100</v>
      </c>
      <c r="C94" s="107">
        <f>IFERROR(SUMIFS(Dateneingabe_Emissionsquellen[Scope 1 MB],Dateneingabe_Emissionsquellen[1. Kategorie
(Dropdown)],$B94,Dateneingabe_Emissionsquellen[Campuswahl
(Dropdown)],$B$84),"")</f>
        <v>0</v>
      </c>
      <c r="D94" s="107">
        <f>IFERROR(SUMIFS(Dateneingabe_Emissionsquellen[Scope 2 MB],Dateneingabe_Emissionsquellen[1. Kategorie
(Dropdown)],$B94,Dateneingabe_Emissionsquellen[Campuswahl
(Dropdown)],$B$84),"")</f>
        <v>0</v>
      </c>
      <c r="E94" s="108">
        <f>IFERROR(SUMIFS(Dateneingabe_Emissionsquellen[Scope 3 MB],Dateneingabe_Emissionsquellen[1. Kategorie
(Dropdown)],$B94,Dateneingabe_Emissionsquellen[Campuswahl
(Dropdown)],$B$84),"")</f>
        <v>3.4749999999999996E-2</v>
      </c>
      <c r="F94" s="183">
        <f>SUM(Bilanz_Gebaeude[[#This Row],[Scope 1]:[Scope 3]])</f>
        <v>3.4749999999999996E-2</v>
      </c>
    </row>
    <row r="95" spans="2:6">
      <c r="B95" s="115" t="s">
        <v>695</v>
      </c>
      <c r="C95" s="107">
        <f>IFERROR(SUMIFS(Dateneingabe_Emissionsquellen[Scope 1 MB],Dateneingabe_Emissionsquellen[1. Kategorie
(Dropdown)],$B95,Dateneingabe_Emissionsquellen[Campuswahl
(Dropdown)],$B$84),"")</f>
        <v>1</v>
      </c>
      <c r="D95" s="107">
        <f>IFERROR(SUMIFS(Dateneingabe_Emissionsquellen[Scope 2 MB],Dateneingabe_Emissionsquellen[1. Kategorie
(Dropdown)],$B95,Dateneingabe_Emissionsquellen[Campuswahl
(Dropdown)],$B$84),"")</f>
        <v>1</v>
      </c>
      <c r="E95" s="108">
        <f>IFERROR(SUMIFS(Dateneingabe_Emissionsquellen[Scope 3 MB],Dateneingabe_Emissionsquellen[1. Kategorie
(Dropdown)],$B95,Dateneingabe_Emissionsquellen[Campuswahl
(Dropdown)],$B$84),"")</f>
        <v>1</v>
      </c>
      <c r="F95" s="183">
        <f>SUM(Bilanz_Gebaeude[[#This Row],[Scope 1]:[Scope 3]])</f>
        <v>3</v>
      </c>
    </row>
    <row r="96" spans="2:6">
      <c r="B96" s="115" t="s">
        <v>40</v>
      </c>
      <c r="C96" s="107">
        <f>SUBTOTAL(109,Bilanz_Gebaeude[Scope 1])</f>
        <v>1.0085063000000001</v>
      </c>
      <c r="D96" s="107">
        <f>SUBTOTAL(109,Bilanz_Gebaeude[Scope 2])</f>
        <v>1.32707555</v>
      </c>
      <c r="E96" s="108">
        <f>SUBTOTAL(109,Bilanz_Gebaeude[Scope 3])</f>
        <v>18.841551018992249</v>
      </c>
      <c r="F96" s="183">
        <f>SUBTOTAL(109,Bilanz_Gebaeude[Gesamt])</f>
        <v>21.177132868992249</v>
      </c>
    </row>
    <row r="97" spans="2:6">
      <c r="B97" s="118" t="s">
        <v>687</v>
      </c>
      <c r="C97" s="119">
        <f>IFERROR(Bilanz_Gebaeude[[#Totals],[Scope 1]]/C$18,0)</f>
        <v>1.2060464494224913E-3</v>
      </c>
      <c r="D97" s="120">
        <f>IFERROR(Bilanz_Gebaeude[[#Totals],[Scope 2]]/D$18,0)</f>
        <v>1</v>
      </c>
      <c r="E97" s="121">
        <f>IFERROR(Bilanz_Gebaeude[[#Totals],[Scope 3]]/E$18,0)</f>
        <v>0.34608769710508919</v>
      </c>
      <c r="F97" s="184">
        <f>IFERROR(Bilanz_Gebaeude[[#Totals],[Gesamt]]/F$18,0)</f>
        <v>2.3741788986088957E-2</v>
      </c>
    </row>
    <row r="98" spans="2:6" ht="15.75" thickBot="1">
      <c r="B98" s="122" t="s">
        <v>685</v>
      </c>
      <c r="C98" s="123">
        <f>IFERROR(Bilanz_Gebaeude[[#Totals],[Scope 1]]/Bilanz_Gebaeude[[#Totals],[Gesamt]],0)</f>
        <v>4.7622419249995079E-2</v>
      </c>
      <c r="D98" s="124">
        <f>IFERROR(Bilanz_Gebaeude[[#Totals],[Scope 2]]/Bilanz_Gebaeude[[#Totals],[Gesamt]],0)</f>
        <v>6.266549670390538E-2</v>
      </c>
      <c r="E98" s="117">
        <f>IFERROR(Bilanz_Gebaeude[[#Totals],[Scope 3]]/Bilanz_Gebaeude[[#Totals],[Gesamt]],0)</f>
        <v>0.88971208404609947</v>
      </c>
      <c r="F98" s="185">
        <f>SUM(C98:E98)</f>
        <v>0.99999999999999989</v>
      </c>
    </row>
  </sheetData>
  <sheetProtection algorithmName="SHA-512" hashValue="B5MbiPho5JdN+y9DDh3MrIGtHaqJfIWaXVTAS8rN3Vlbcv3uCVPPzvLI8PM1OUAWMK7sXdAqwS7WsmByB2hoRg==" saltValue="kOCq/04y+WejOABakuTNQg==" spinCount="100000" sheet="1" objects="1" scenarios="1"/>
  <mergeCells count="4">
    <mergeCell ref="B7:F13"/>
    <mergeCell ref="C4:D4"/>
    <mergeCell ref="E4:F4"/>
    <mergeCell ref="M50:O50"/>
  </mergeCells>
  <conditionalFormatting sqref="C47:E47">
    <cfRule type="expression" dxfId="79" priority="3">
      <formula>$F$47=1</formula>
    </cfRule>
  </conditionalFormatting>
  <conditionalFormatting sqref="F50:F60">
    <cfRule type="colorScale" priority="1">
      <colorScale>
        <cfvo type="min"/>
        <cfvo type="percentile" val="50"/>
        <cfvo type="max"/>
        <color rgb="FF63BE7B"/>
        <color rgb="FFFFEB84"/>
        <color rgb="FFF8696B"/>
      </colorScale>
    </cfRule>
  </conditionalFormatting>
  <conditionalFormatting sqref="F85:F95">
    <cfRule type="colorScale" priority="2">
      <colorScale>
        <cfvo type="min"/>
        <cfvo type="percentile" val="50"/>
        <cfvo type="max"/>
        <color rgb="FF63BE7B"/>
        <color rgb="FFFFEB84"/>
        <color rgb="FFF8696B"/>
      </colorScale>
    </cfRule>
  </conditionalFormatting>
  <hyperlinks>
    <hyperlink ref="B4" location="Gesamtemissionen" display="Gesamtemissionen"/>
    <hyperlink ref="C4" location="Treibhausgasbilanz!B44" display="Campus"/>
    <hyperlink ref="E4" location="Treibhausgasbilanz!B83" display="Gebäude"/>
    <hyperlink ref="E4:F4" location="Hauptcampus_Gebäude" display="Emissionen nach Gebäuden"/>
    <hyperlink ref="C4:D4" location="Gesamtemissionen_nach_Kategorie" display="Emissionen nach Emissionsquellen"/>
  </hyperlinks>
  <printOptions horizontalCentered="1" verticalCentered="1"/>
  <pageMargins left="0.70866141732283472" right="0.70866141732283472" top="0.39370078740157483" bottom="0.39370078740157483" header="0.31496062992125984" footer="0.31496062992125984"/>
  <pageSetup paperSize="9" orientation="landscape" horizontalDpi="300" r:id="rId1"/>
  <headerFooter>
    <oddHeader>&amp;L&amp;A&amp;R&amp;D</oddHeader>
    <oddFooter>&amp;L&amp;F&amp;R&amp;P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2</xdr:col>
                    <xdr:colOff>0</xdr:colOff>
                    <xdr:row>46</xdr:row>
                    <xdr:rowOff>0</xdr:rowOff>
                  </from>
                  <to>
                    <xdr:col>2</xdr:col>
                    <xdr:colOff>1095375</xdr:colOff>
                    <xdr:row>47</xdr:row>
                    <xdr:rowOff>9525</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3</xdr:col>
                    <xdr:colOff>0</xdr:colOff>
                    <xdr:row>46</xdr:row>
                    <xdr:rowOff>0</xdr:rowOff>
                  </from>
                  <to>
                    <xdr:col>4</xdr:col>
                    <xdr:colOff>0</xdr:colOff>
                    <xdr:row>47</xdr:row>
                    <xdr:rowOff>9525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4</xdr:col>
                    <xdr:colOff>0</xdr:colOff>
                    <xdr:row>46</xdr:row>
                    <xdr:rowOff>0</xdr:rowOff>
                  </from>
                  <to>
                    <xdr:col>5</xdr:col>
                    <xdr:colOff>0</xdr:colOff>
                    <xdr:row>47</xdr:row>
                    <xdr:rowOff>9525</xdr:rowOff>
                  </to>
                </anchor>
              </controlPr>
            </control>
          </mc:Choice>
        </mc:AlternateContent>
      </controls>
    </mc:Choice>
  </mc:AlternateContent>
  <tableParts count="2">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INDIRECT(Dropdowns!$B$2)</xm:f>
          </x14:formula1>
          <xm:sqref>B84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E11"/>
  <sheetViews>
    <sheetView showGridLines="0" zoomScale="92" zoomScaleNormal="92" workbookViewId="0">
      <pane ySplit="5" topLeftCell="A6" activePane="bottomLeft" state="frozen"/>
      <selection pane="bottomLeft" activeCell="C10" sqref="C10"/>
    </sheetView>
  </sheetViews>
  <sheetFormatPr baseColWidth="10" defaultRowHeight="15"/>
  <cols>
    <col min="2" max="2" width="40.42578125" customWidth="1"/>
    <col min="3" max="6" width="16" customWidth="1"/>
    <col min="7" max="7" width="12.42578125" bestFit="1" customWidth="1"/>
    <col min="8" max="9" width="15.85546875" bestFit="1" customWidth="1"/>
    <col min="10" max="10" width="14" bestFit="1" customWidth="1"/>
  </cols>
  <sheetData>
    <row r="1" spans="2:5">
      <c r="C1" s="60"/>
    </row>
    <row r="2" spans="2:5" ht="21">
      <c r="B2" s="20" t="s">
        <v>678</v>
      </c>
    </row>
    <row r="3" spans="2:5" ht="3" customHeight="1"/>
    <row r="5" spans="2:5" ht="3" customHeight="1"/>
    <row r="6" spans="2:5" ht="18.75">
      <c r="B6" s="38"/>
    </row>
    <row r="7" spans="2:5" ht="3" customHeight="1">
      <c r="B7" s="31" t="str">
        <f>Bilanz_Gegenueberstellung63[[#Headers],[Hauptcampus]]</f>
        <v>Hauptcampus</v>
      </c>
    </row>
    <row r="8" spans="2:5">
      <c r="B8" s="51" t="s">
        <v>210</v>
      </c>
      <c r="C8" s="113" t="s">
        <v>12</v>
      </c>
      <c r="D8" s="113" t="s">
        <v>13</v>
      </c>
      <c r="E8" s="113" t="s">
        <v>679</v>
      </c>
    </row>
    <row r="9" spans="2:5">
      <c r="B9" s="115" t="s">
        <v>627</v>
      </c>
      <c r="C9" s="107">
        <f>IFERROR(IF(OR(EXACT($B$8,"Gesamt")),Dateneingabe_Emissionsquellen[[#Totals],[Scope 2 MB]]-SUMIF(Dateneingabe_Emissionsquellen[Scope 2 LB],"Gilt nur für Strom",Dateneingabe_Emissionsquellen[Scope 2 MB]),SUMIFS(Dateneingabe_Emissionsquellen[Scope 2 MB],Dateneingabe_Emissionsquellen[Campuswahl
(Dropdown)],Bilanz_Gegenueberstellung63[[#Headers],[Hauptcampus]])-SUMIFS(Dateneingabe_Emissionsquellen[Scope 2 MB],Dateneingabe_Emissionsquellen[Campuswahl
(Dropdown)],Bilanz_Gegenueberstellung63[[#Headers],[Hauptcampus]],Dateneingabe_Emissionsquellen[Scope 2 LB],"Gilt nur für Strom")),"")</f>
        <v>0.17907000000000006</v>
      </c>
      <c r="D9" s="107">
        <f>IFERROR(IF(OR(EXACT($B$8,"Gesamt")),Dateneingabe_Emissionsquellen[[#Totals],[Scope 3 MB]]-SUMIF(Dateneingabe_Emissionsquellen[Scope 3 LB],"Gilt nur für Strom",Dateneingabe_Emissionsquellen[Scope 3 MB]),SUMIFS(Dateneingabe_Emissionsquellen[Scope 3 MB],Dateneingabe_Emissionsquellen[Campuswahl
(Dropdown)],Bilanz_Gegenueberstellung63[[#Headers],[Hauptcampus]])-SUMIFS(Dateneingabe_Emissionsquellen[Scope 3 MB],Dateneingabe_Emissionsquellen[Campuswahl
(Dropdown)],Bilanz_Gegenueberstellung63[[#Headers],[Hauptcampus]],Dateneingabe_Emissionsquellen[Scope 3 LB],"Gilt nur für Strom")),"")</f>
        <v>4.6745000000001369E-2</v>
      </c>
      <c r="E9" s="190">
        <f>SUM(Bilanz_Gegenueberstellung63[[#This Row],[Scope 2]:[Scope 3]])</f>
        <v>0.22581500000000143</v>
      </c>
    </row>
    <row r="10" spans="2:5">
      <c r="B10" s="115" t="s">
        <v>628</v>
      </c>
      <c r="C10" s="107">
        <f>IFERROR(IF(OR(EXACT($B$8,"Gesamt")),Dateneingabe_Emissionsquellen[[#Totals],[Scope 2 LB]],SUMIFS(Dateneingabe_Emissionsquellen[Scope 2 LB],Dateneingabe_Emissionsquellen[Campuswahl
(Dropdown)],Bilanz_Gegenueberstellung63[[#Headers],[Hauptcampus]])),"")</f>
        <v>0.17907000000000001</v>
      </c>
      <c r="D10" s="107">
        <f>IFERROR(IF(OR(EXACT($B$8,"Gesamt")),Dateneingabe_Emissionsquellen[[#Totals],[Scope 3 LB]],SUMIFS(Dateneingabe_Emissionsquellen[Scope 3 LB],Dateneingabe_Emissionsquellen[Campuswahl
(Dropdown)],Bilanz_Gegenueberstellung63[[#Headers],[Hauptcampus]])),"")</f>
        <v>4.6745000000000002E-2</v>
      </c>
      <c r="E10" s="190">
        <f>SUM(Bilanz_Gegenueberstellung63[[#This Row],[Scope 2]:[Scope 3]])</f>
        <v>0.22581500000000002</v>
      </c>
    </row>
    <row r="11" spans="2:5">
      <c r="B11" s="115" t="s">
        <v>626</v>
      </c>
      <c r="C11" s="107">
        <f>C10-C9</f>
        <v>0</v>
      </c>
      <c r="D11" s="108">
        <f t="shared" ref="D11:E11" si="0">D10-D9</f>
        <v>-1.366962099069724E-15</v>
      </c>
      <c r="E11" s="107">
        <f t="shared" si="0"/>
        <v>-1.4155343563970746E-15</v>
      </c>
    </row>
  </sheetData>
  <sheetProtection algorithmName="SHA-512" hashValue="LGmAoUvuy7JiPYREEoE66KvX8uX6VynUhGd8TbZlHuWdH8iWMCteW95nRqgoiLBx1EeM/FUjFsszc2JEns30iA==" saltValue="5inexWdRehEgbUAFLeVbNg==" spinCount="100000" sheet="1" objects="1" scenarios="1"/>
  <printOptions horizontalCentered="1" verticalCentered="1"/>
  <pageMargins left="0.70866141732283472" right="0.70866141732283472" top="0.39370078740157483" bottom="0.39370078740157483" header="0.31496062992125984" footer="0.31496062992125984"/>
  <pageSetup paperSize="9" orientation="landscape" horizontalDpi="300" r:id="rId1"/>
  <headerFooter>
    <oddHeader>&amp;L&amp;A&amp;R&amp;D</oddHeader>
    <oddFooter>&amp;L&amp;F&amp;R&amp;P</oddFooter>
  </headerFooter>
  <ignoredErrors>
    <ignoredError sqref="C9:C10 D9:D10" calculatedColumn="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INDIRECT(Dropdowns!$C$2)</xm:f>
          </x14:formula1>
          <xm:sqref>B8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2:T200"/>
  <sheetViews>
    <sheetView showGridLines="0" zoomScaleNormal="100" workbookViewId="0">
      <pane xSplit="4" ySplit="7" topLeftCell="E8" activePane="bottomRight" state="frozen"/>
      <selection pane="topRight" activeCell="E1" sqref="E1"/>
      <selection pane="bottomLeft" activeCell="A8" sqref="A8"/>
      <selection pane="bottomRight" activeCell="E11" sqref="E11"/>
    </sheetView>
  </sheetViews>
  <sheetFormatPr baseColWidth="10" defaultColWidth="11.42578125" defaultRowHeight="15" outlineLevelCol="1"/>
  <cols>
    <col min="1" max="1" width="11.42578125" customWidth="1"/>
    <col min="2" max="2" width="24.5703125" customWidth="1"/>
    <col min="3" max="3" width="23.85546875" customWidth="1"/>
    <col min="4" max="4" width="14" hidden="1" customWidth="1" outlineLevel="1"/>
    <col min="5" max="5" width="27.42578125" customWidth="1" collapsed="1"/>
    <col min="6" max="6" width="17.85546875" customWidth="1"/>
    <col min="7" max="7" width="14.7109375" style="174" customWidth="1"/>
    <col min="8" max="8" width="13" hidden="1" customWidth="1" outlineLevel="1"/>
    <col min="9" max="9" width="14.42578125" hidden="1" customWidth="1" outlineLevel="1"/>
    <col min="10" max="10" width="17.140625" hidden="1" customWidth="1" outlineLevel="1"/>
    <col min="11" max="13" width="14.42578125" hidden="1" customWidth="1" outlineLevel="1"/>
    <col min="14" max="14" width="14.42578125" customWidth="1" collapsed="1"/>
    <col min="15" max="16" width="14.42578125" customWidth="1"/>
    <col min="17" max="19" width="14.42578125" hidden="1" customWidth="1" outlineLevel="1"/>
    <col min="20" max="20" width="11.42578125" collapsed="1"/>
  </cols>
  <sheetData>
    <row r="2" spans="2:20" ht="21">
      <c r="B2" s="20" t="s">
        <v>667</v>
      </c>
    </row>
    <row r="3" spans="2:20" ht="3" customHeight="1" thickBot="1"/>
    <row r="4" spans="2:20" ht="16.5" thickBot="1">
      <c r="B4" s="3" t="s">
        <v>597</v>
      </c>
      <c r="C4" s="109" t="s">
        <v>168</v>
      </c>
    </row>
    <row r="5" spans="2:20" ht="3" customHeight="1"/>
    <row r="6" spans="2:20" ht="21" thickBot="1">
      <c r="B6" s="344" t="s">
        <v>596</v>
      </c>
      <c r="C6" s="344"/>
      <c r="D6" s="344"/>
      <c r="E6" s="344"/>
      <c r="F6" s="344"/>
      <c r="G6" s="344"/>
      <c r="H6" s="344"/>
      <c r="I6" s="344"/>
      <c r="J6" s="344"/>
      <c r="K6" s="344" t="s">
        <v>37</v>
      </c>
      <c r="L6" s="344"/>
      <c r="M6" s="344"/>
      <c r="N6" s="344" t="s">
        <v>38</v>
      </c>
      <c r="O6" s="344"/>
      <c r="P6" s="344"/>
      <c r="Q6" s="344" t="s">
        <v>39</v>
      </c>
      <c r="R6" s="344"/>
      <c r="S6" s="344"/>
      <c r="T6" s="38"/>
    </row>
    <row r="7" spans="2:20" ht="30.75" thickBot="1">
      <c r="B7" s="96" t="s">
        <v>167</v>
      </c>
      <c r="C7" s="96" t="s">
        <v>168</v>
      </c>
      <c r="D7" s="96" t="s">
        <v>83</v>
      </c>
      <c r="E7" s="96" t="s">
        <v>10</v>
      </c>
      <c r="F7" s="97" t="s">
        <v>630</v>
      </c>
      <c r="G7" s="98" t="s">
        <v>594</v>
      </c>
      <c r="H7" s="99" t="s">
        <v>595</v>
      </c>
      <c r="I7" s="99" t="s">
        <v>9</v>
      </c>
      <c r="J7" s="99" t="s">
        <v>172</v>
      </c>
      <c r="K7" s="98" t="s">
        <v>26</v>
      </c>
      <c r="L7" s="98" t="s">
        <v>27</v>
      </c>
      <c r="M7" s="98" t="s">
        <v>28</v>
      </c>
      <c r="N7" s="98" t="s">
        <v>29</v>
      </c>
      <c r="O7" s="98" t="s">
        <v>30</v>
      </c>
      <c r="P7" s="98" t="s">
        <v>31</v>
      </c>
      <c r="Q7" s="98" t="s">
        <v>32</v>
      </c>
      <c r="R7" s="98" t="s">
        <v>33</v>
      </c>
      <c r="S7" s="98" t="s">
        <v>34</v>
      </c>
    </row>
    <row r="8" spans="2:20">
      <c r="B8" s="100" t="str" cm="1">
        <f t="array" ref="B8:S17">_xlfn._xlws.SORT(_xlfn._xlws.FILTER(Dateneingabe_Emissionsquellen[],Dateneingabe_Emissionsquellen[1. Kategorie
(Dropdown)]="Energie_Strom"),VLOOKUP($C$4,Dropdowns!$H$81:$I$88,2,FALSE),VLOOKUP($C$4,Dropdowns!$H$81:$J$88,3,FALSE))</f>
        <v>Hauptcampus</v>
      </c>
      <c r="C8" s="101">
        <v>0</v>
      </c>
      <c r="D8" s="100" t="str">
        <v>Energie_Strom</v>
      </c>
      <c r="E8" s="100" t="str">
        <v>Strom (Strommix Deutschland)</v>
      </c>
      <c r="F8" s="163">
        <v>500</v>
      </c>
      <c r="G8" s="173" t="str">
        <v>kWh</v>
      </c>
      <c r="H8" s="100">
        <v>0</v>
      </c>
      <c r="I8" s="100">
        <v>0</v>
      </c>
      <c r="J8" s="100">
        <v>0</v>
      </c>
      <c r="K8" s="103">
        <v>0</v>
      </c>
      <c r="L8" s="103">
        <v>3.5814000000000001E-4</v>
      </c>
      <c r="M8" s="103">
        <v>9.3490000000000001E-5</v>
      </c>
      <c r="N8" s="165">
        <v>0</v>
      </c>
      <c r="O8" s="165">
        <v>0.17907000000000001</v>
      </c>
      <c r="P8" s="165">
        <v>4.6745000000000002E-2</v>
      </c>
      <c r="Q8" s="104">
        <v>0</v>
      </c>
      <c r="R8" s="104">
        <v>0.17907000000000001</v>
      </c>
      <c r="S8" s="104">
        <v>4.6745000000000002E-2</v>
      </c>
    </row>
    <row r="9" spans="2:20">
      <c r="B9" s="6">
        <v>0</v>
      </c>
      <c r="C9" s="105">
        <v>0</v>
      </c>
      <c r="D9" s="6" t="str">
        <v>Energie_Strom</v>
      </c>
      <c r="E9" s="6">
        <v>0</v>
      </c>
      <c r="F9" s="164">
        <v>0</v>
      </c>
      <c r="G9" s="12" t="str">
        <v/>
      </c>
      <c r="H9" s="6">
        <v>0</v>
      </c>
      <c r="I9" s="6">
        <v>0</v>
      </c>
      <c r="J9" s="6">
        <v>0</v>
      </c>
      <c r="K9" s="7" t="str">
        <v/>
      </c>
      <c r="L9" s="7" t="str">
        <v/>
      </c>
      <c r="M9" s="7" t="str">
        <v/>
      </c>
      <c r="N9" s="166" t="str">
        <v/>
      </c>
      <c r="O9" s="166" t="str">
        <v/>
      </c>
      <c r="P9" s="166" t="str">
        <v/>
      </c>
      <c r="Q9" s="8" t="str">
        <v>Gilt nur für Strom</v>
      </c>
      <c r="R9" s="8" t="str">
        <v>Gilt nur für Strom</v>
      </c>
      <c r="S9" s="8" t="str">
        <v>Gilt nur für Strom</v>
      </c>
    </row>
    <row r="10" spans="2:20">
      <c r="B10" s="100">
        <v>0</v>
      </c>
      <c r="C10" s="101">
        <v>0</v>
      </c>
      <c r="D10" s="100" t="str">
        <v>Energie_Strom</v>
      </c>
      <c r="E10" s="100">
        <v>0</v>
      </c>
      <c r="F10" s="163">
        <v>0</v>
      </c>
      <c r="G10" s="173" t="str">
        <v/>
      </c>
      <c r="H10" s="100">
        <v>0</v>
      </c>
      <c r="I10" s="100">
        <v>0</v>
      </c>
      <c r="J10" s="100">
        <v>0</v>
      </c>
      <c r="K10" s="103" t="str">
        <v/>
      </c>
      <c r="L10" s="103" t="str">
        <v/>
      </c>
      <c r="M10" s="103" t="str">
        <v/>
      </c>
      <c r="N10" s="165" t="str">
        <v/>
      </c>
      <c r="O10" s="165" t="str">
        <v/>
      </c>
      <c r="P10" s="165" t="str">
        <v/>
      </c>
      <c r="Q10" s="104" t="str">
        <v>Gilt nur für Strom</v>
      </c>
      <c r="R10" s="104" t="str">
        <v>Gilt nur für Strom</v>
      </c>
      <c r="S10" s="104" t="str">
        <v>Gilt nur für Strom</v>
      </c>
    </row>
    <row r="11" spans="2:20">
      <c r="B11" s="6">
        <v>0</v>
      </c>
      <c r="C11" s="105">
        <v>0</v>
      </c>
      <c r="D11" s="6" t="str">
        <v>Energie_Strom</v>
      </c>
      <c r="E11" s="6">
        <v>0</v>
      </c>
      <c r="F11" s="164">
        <v>0</v>
      </c>
      <c r="G11" s="12" t="str">
        <v/>
      </c>
      <c r="H11" s="6">
        <v>0</v>
      </c>
      <c r="I11" s="6">
        <v>0</v>
      </c>
      <c r="J11" s="6">
        <v>0</v>
      </c>
      <c r="K11" s="7" t="str">
        <v/>
      </c>
      <c r="L11" s="7" t="str">
        <v/>
      </c>
      <c r="M11" s="7" t="str">
        <v/>
      </c>
      <c r="N11" s="166" t="str">
        <v/>
      </c>
      <c r="O11" s="166" t="str">
        <v/>
      </c>
      <c r="P11" s="166" t="str">
        <v/>
      </c>
      <c r="Q11" s="8" t="str">
        <v>Gilt nur für Strom</v>
      </c>
      <c r="R11" s="8" t="str">
        <v>Gilt nur für Strom</v>
      </c>
      <c r="S11" s="8" t="str">
        <v>Gilt nur für Strom</v>
      </c>
    </row>
    <row r="12" spans="2:20">
      <c r="B12" s="100">
        <v>0</v>
      </c>
      <c r="C12" s="101">
        <v>0</v>
      </c>
      <c r="D12" s="100" t="str">
        <v>Energie_Strom</v>
      </c>
      <c r="E12" s="100">
        <v>0</v>
      </c>
      <c r="F12" s="163">
        <v>0</v>
      </c>
      <c r="G12" s="173" t="str">
        <v/>
      </c>
      <c r="H12" s="100">
        <v>0</v>
      </c>
      <c r="I12" s="100">
        <v>0</v>
      </c>
      <c r="J12" s="100">
        <v>0</v>
      </c>
      <c r="K12" s="103" t="str">
        <v/>
      </c>
      <c r="L12" s="103" t="str">
        <v/>
      </c>
      <c r="M12" s="103" t="str">
        <v/>
      </c>
      <c r="N12" s="165" t="str">
        <v/>
      </c>
      <c r="O12" s="165" t="str">
        <v/>
      </c>
      <c r="P12" s="165" t="str">
        <v/>
      </c>
      <c r="Q12" s="104" t="str">
        <v>Gilt nur für Strom</v>
      </c>
      <c r="R12" s="104" t="str">
        <v>Gilt nur für Strom</v>
      </c>
      <c r="S12" s="104" t="str">
        <v>Gilt nur für Strom</v>
      </c>
    </row>
    <row r="13" spans="2:20">
      <c r="B13" s="6">
        <v>0</v>
      </c>
      <c r="C13" s="105">
        <v>0</v>
      </c>
      <c r="D13" s="6" t="str">
        <v>Energie_Strom</v>
      </c>
      <c r="E13" s="6">
        <v>0</v>
      </c>
      <c r="F13" s="164">
        <v>0</v>
      </c>
      <c r="G13" s="12" t="str">
        <v/>
      </c>
      <c r="H13" s="6">
        <v>0</v>
      </c>
      <c r="I13" s="6">
        <v>0</v>
      </c>
      <c r="J13" s="6">
        <v>0</v>
      </c>
      <c r="K13" s="7" t="str">
        <v/>
      </c>
      <c r="L13" s="7" t="str">
        <v/>
      </c>
      <c r="M13" s="7" t="str">
        <v/>
      </c>
      <c r="N13" s="166" t="str">
        <v/>
      </c>
      <c r="O13" s="166" t="str">
        <v/>
      </c>
      <c r="P13" s="166" t="str">
        <v/>
      </c>
      <c r="Q13" s="8" t="str">
        <v>Gilt nur für Strom</v>
      </c>
      <c r="R13" s="8" t="str">
        <v>Gilt nur für Strom</v>
      </c>
      <c r="S13" s="8" t="str">
        <v>Gilt nur für Strom</v>
      </c>
    </row>
    <row r="14" spans="2:20">
      <c r="B14" s="100">
        <v>0</v>
      </c>
      <c r="C14" s="101">
        <v>0</v>
      </c>
      <c r="D14" s="100" t="str">
        <v>Energie_Strom</v>
      </c>
      <c r="E14" s="100">
        <v>0</v>
      </c>
      <c r="F14" s="163">
        <v>0</v>
      </c>
      <c r="G14" s="173" t="str">
        <v/>
      </c>
      <c r="H14" s="100">
        <v>0</v>
      </c>
      <c r="I14" s="100">
        <v>0</v>
      </c>
      <c r="J14" s="100">
        <v>0</v>
      </c>
      <c r="K14" s="103" t="str">
        <v/>
      </c>
      <c r="L14" s="103" t="str">
        <v/>
      </c>
      <c r="M14" s="103" t="str">
        <v/>
      </c>
      <c r="N14" s="165" t="str">
        <v/>
      </c>
      <c r="O14" s="165" t="str">
        <v/>
      </c>
      <c r="P14" s="165" t="str">
        <v/>
      </c>
      <c r="Q14" s="104" t="str">
        <v>Gilt nur für Strom</v>
      </c>
      <c r="R14" s="104" t="str">
        <v>Gilt nur für Strom</v>
      </c>
      <c r="S14" s="104" t="str">
        <v>Gilt nur für Strom</v>
      </c>
    </row>
    <row r="15" spans="2:20">
      <c r="B15" s="6">
        <v>0</v>
      </c>
      <c r="C15" s="105">
        <v>0</v>
      </c>
      <c r="D15" s="6" t="str">
        <v>Energie_Strom</v>
      </c>
      <c r="E15" s="6">
        <v>0</v>
      </c>
      <c r="F15" s="164">
        <v>0</v>
      </c>
      <c r="G15" s="12" t="str">
        <v/>
      </c>
      <c r="H15" s="6">
        <v>0</v>
      </c>
      <c r="I15" s="6">
        <v>0</v>
      </c>
      <c r="J15" s="6">
        <v>0</v>
      </c>
      <c r="K15" s="7" t="str">
        <v/>
      </c>
      <c r="L15" s="7" t="str">
        <v/>
      </c>
      <c r="M15" s="7" t="str">
        <v/>
      </c>
      <c r="N15" s="166" t="str">
        <v/>
      </c>
      <c r="O15" s="166" t="str">
        <v/>
      </c>
      <c r="P15" s="166" t="str">
        <v/>
      </c>
      <c r="Q15" s="8" t="str">
        <v>Gilt nur für Strom</v>
      </c>
      <c r="R15" s="8" t="str">
        <v>Gilt nur für Strom</v>
      </c>
      <c r="S15" s="8" t="str">
        <v>Gilt nur für Strom</v>
      </c>
    </row>
    <row r="16" spans="2:20">
      <c r="B16" s="100">
        <v>0</v>
      </c>
      <c r="C16" s="101">
        <v>0</v>
      </c>
      <c r="D16" s="100" t="str">
        <v>Energie_Strom</v>
      </c>
      <c r="E16" s="100">
        <v>0</v>
      </c>
      <c r="F16" s="163">
        <v>0</v>
      </c>
      <c r="G16" s="173" t="str">
        <v/>
      </c>
      <c r="H16" s="100">
        <v>0</v>
      </c>
      <c r="I16" s="100">
        <v>0</v>
      </c>
      <c r="J16" s="100">
        <v>0</v>
      </c>
      <c r="K16" s="103" t="str">
        <v/>
      </c>
      <c r="L16" s="103" t="str">
        <v/>
      </c>
      <c r="M16" s="103" t="str">
        <v/>
      </c>
      <c r="N16" s="165" t="str">
        <v/>
      </c>
      <c r="O16" s="165" t="str">
        <v/>
      </c>
      <c r="P16" s="165" t="str">
        <v/>
      </c>
      <c r="Q16" s="104" t="str">
        <v>Gilt nur für Strom</v>
      </c>
      <c r="R16" s="104" t="str">
        <v>Gilt nur für Strom</v>
      </c>
      <c r="S16" s="104" t="str">
        <v>Gilt nur für Strom</v>
      </c>
    </row>
    <row r="17" spans="2:19">
      <c r="B17" s="6">
        <v>0</v>
      </c>
      <c r="C17" s="105">
        <v>0</v>
      </c>
      <c r="D17" s="6" t="str">
        <v>Energie_Strom</v>
      </c>
      <c r="E17" s="6">
        <v>0</v>
      </c>
      <c r="F17" s="164">
        <v>0</v>
      </c>
      <c r="G17" s="12" t="str">
        <v/>
      </c>
      <c r="H17" s="6">
        <v>0</v>
      </c>
      <c r="I17" s="6">
        <v>0</v>
      </c>
      <c r="J17" s="6">
        <v>0</v>
      </c>
      <c r="K17" s="7" t="str">
        <v/>
      </c>
      <c r="L17" s="7" t="str">
        <v/>
      </c>
      <c r="M17" s="7" t="str">
        <v/>
      </c>
      <c r="N17" s="166" t="str">
        <v/>
      </c>
      <c r="O17" s="166" t="str">
        <v/>
      </c>
      <c r="P17" s="166" t="str">
        <v/>
      </c>
      <c r="Q17" s="8" t="str">
        <v>Gilt nur für Strom</v>
      </c>
      <c r="R17" s="8" t="str">
        <v>Gilt nur für Strom</v>
      </c>
      <c r="S17" s="8" t="str">
        <v>Gilt nur für Strom</v>
      </c>
    </row>
    <row r="18" spans="2:19">
      <c r="B18" s="100"/>
      <c r="C18" s="101"/>
      <c r="D18" s="100"/>
      <c r="E18" s="100"/>
      <c r="F18" s="102"/>
      <c r="G18" s="173"/>
      <c r="H18" s="100"/>
      <c r="I18" s="100"/>
      <c r="J18" s="100"/>
      <c r="K18" s="103"/>
      <c r="L18" s="103"/>
      <c r="M18" s="103"/>
      <c r="N18" s="165"/>
      <c r="O18" s="165"/>
      <c r="P18" s="165"/>
      <c r="Q18" s="104"/>
      <c r="R18" s="104"/>
      <c r="S18" s="104"/>
    </row>
    <row r="19" spans="2:19">
      <c r="B19" s="6"/>
      <c r="C19" s="105"/>
      <c r="D19" s="6"/>
      <c r="E19" s="6"/>
      <c r="F19" s="106"/>
      <c r="G19" s="12"/>
      <c r="H19" s="6"/>
      <c r="I19" s="6"/>
      <c r="J19" s="6"/>
      <c r="K19" s="7"/>
      <c r="L19" s="7"/>
      <c r="M19" s="7"/>
      <c r="N19" s="166"/>
      <c r="O19" s="166"/>
      <c r="P19" s="166"/>
      <c r="Q19" s="8"/>
      <c r="R19" s="8"/>
      <c r="S19" s="8"/>
    </row>
    <row r="20" spans="2:19">
      <c r="B20" s="100"/>
      <c r="C20" s="101"/>
      <c r="D20" s="100"/>
      <c r="E20" s="100"/>
      <c r="F20" s="102"/>
      <c r="G20" s="173"/>
      <c r="H20" s="100"/>
      <c r="I20" s="100"/>
      <c r="J20" s="100"/>
      <c r="K20" s="103"/>
      <c r="L20" s="103"/>
      <c r="M20" s="103"/>
      <c r="N20" s="165"/>
      <c r="O20" s="165"/>
      <c r="P20" s="165"/>
      <c r="Q20" s="104"/>
      <c r="R20" s="104"/>
      <c r="S20" s="104"/>
    </row>
    <row r="21" spans="2:19">
      <c r="B21" s="6"/>
      <c r="C21" s="105"/>
      <c r="D21" s="6"/>
      <c r="E21" s="6"/>
      <c r="F21" s="106"/>
      <c r="G21" s="12"/>
      <c r="H21" s="6"/>
      <c r="I21" s="6"/>
      <c r="J21" s="6"/>
      <c r="K21" s="7"/>
      <c r="L21" s="7"/>
      <c r="M21" s="7"/>
      <c r="N21" s="166"/>
      <c r="O21" s="166"/>
      <c r="P21" s="166"/>
      <c r="Q21" s="8"/>
      <c r="R21" s="8"/>
      <c r="S21" s="8"/>
    </row>
    <row r="22" spans="2:19">
      <c r="B22" s="100"/>
      <c r="C22" s="101"/>
      <c r="D22" s="100"/>
      <c r="E22" s="100"/>
      <c r="F22" s="102"/>
      <c r="G22" s="173"/>
      <c r="H22" s="100"/>
      <c r="I22" s="100"/>
      <c r="J22" s="100"/>
      <c r="K22" s="103"/>
      <c r="L22" s="103"/>
      <c r="M22" s="103"/>
      <c r="N22" s="165"/>
      <c r="O22" s="165"/>
      <c r="P22" s="165"/>
      <c r="Q22" s="104"/>
      <c r="R22" s="104"/>
      <c r="S22" s="104"/>
    </row>
    <row r="23" spans="2:19">
      <c r="B23" s="6"/>
      <c r="C23" s="105"/>
      <c r="D23" s="6"/>
      <c r="E23" s="6"/>
      <c r="F23" s="106"/>
      <c r="G23" s="12"/>
      <c r="H23" s="6"/>
      <c r="I23" s="6"/>
      <c r="J23" s="6"/>
      <c r="K23" s="7"/>
      <c r="L23" s="7"/>
      <c r="M23" s="7"/>
      <c r="N23" s="166"/>
      <c r="O23" s="166"/>
      <c r="P23" s="166"/>
      <c r="Q23" s="8"/>
      <c r="R23" s="8"/>
      <c r="S23" s="8"/>
    </row>
    <row r="24" spans="2:19">
      <c r="B24" s="100"/>
      <c r="C24" s="101"/>
      <c r="D24" s="100"/>
      <c r="E24" s="100"/>
      <c r="F24" s="102"/>
      <c r="G24" s="173"/>
      <c r="H24" s="100"/>
      <c r="I24" s="100"/>
      <c r="J24" s="100"/>
      <c r="K24" s="103"/>
      <c r="L24" s="103"/>
      <c r="M24" s="103"/>
      <c r="N24" s="104"/>
      <c r="O24" s="104"/>
      <c r="P24" s="104"/>
      <c r="Q24" s="104"/>
      <c r="R24" s="104"/>
      <c r="S24" s="104"/>
    </row>
    <row r="25" spans="2:19">
      <c r="B25" s="6"/>
      <c r="C25" s="105"/>
      <c r="D25" s="6"/>
      <c r="E25" s="6"/>
      <c r="F25" s="106"/>
      <c r="G25" s="12"/>
      <c r="H25" s="6"/>
      <c r="I25" s="6"/>
      <c r="J25" s="6"/>
      <c r="K25" s="7"/>
      <c r="L25" s="7"/>
      <c r="M25" s="7"/>
      <c r="N25" s="8"/>
      <c r="O25" s="8"/>
      <c r="P25" s="8"/>
      <c r="Q25" s="8"/>
      <c r="R25" s="8"/>
      <c r="S25" s="8"/>
    </row>
    <row r="26" spans="2:19">
      <c r="B26" s="100"/>
      <c r="C26" s="101"/>
      <c r="D26" s="100"/>
      <c r="E26" s="100"/>
      <c r="F26" s="102"/>
      <c r="G26" s="173"/>
      <c r="H26" s="100"/>
      <c r="I26" s="100"/>
      <c r="J26" s="100"/>
      <c r="K26" s="103"/>
      <c r="L26" s="103"/>
      <c r="M26" s="103"/>
      <c r="N26" s="104"/>
      <c r="O26" s="104"/>
      <c r="P26" s="104"/>
      <c r="Q26" s="104"/>
      <c r="R26" s="104"/>
      <c r="S26" s="104"/>
    </row>
    <row r="27" spans="2:19">
      <c r="B27" s="6"/>
      <c r="C27" s="105"/>
      <c r="D27" s="6"/>
      <c r="E27" s="6"/>
      <c r="F27" s="106"/>
      <c r="G27" s="12"/>
      <c r="H27" s="6"/>
      <c r="I27" s="6"/>
      <c r="J27" s="6"/>
      <c r="K27" s="7"/>
      <c r="L27" s="7"/>
      <c r="M27" s="7"/>
      <c r="N27" s="8"/>
      <c r="O27" s="8"/>
      <c r="P27" s="8"/>
      <c r="Q27" s="8"/>
      <c r="R27" s="8"/>
      <c r="S27" s="8"/>
    </row>
    <row r="28" spans="2:19">
      <c r="B28" s="100"/>
      <c r="C28" s="101"/>
      <c r="D28" s="100"/>
      <c r="E28" s="100"/>
      <c r="F28" s="102"/>
      <c r="G28" s="173"/>
      <c r="H28" s="100"/>
      <c r="I28" s="100"/>
      <c r="J28" s="100"/>
      <c r="K28" s="103"/>
      <c r="L28" s="103"/>
      <c r="M28" s="103"/>
      <c r="N28" s="104"/>
      <c r="O28" s="104"/>
      <c r="P28" s="104"/>
      <c r="Q28" s="104"/>
      <c r="R28" s="104"/>
      <c r="S28" s="104"/>
    </row>
    <row r="29" spans="2:19">
      <c r="B29" s="6"/>
      <c r="C29" s="105"/>
      <c r="D29" s="6"/>
      <c r="E29" s="6"/>
      <c r="F29" s="106"/>
      <c r="G29" s="12"/>
      <c r="H29" s="6"/>
      <c r="I29" s="6"/>
      <c r="J29" s="6"/>
      <c r="K29" s="7"/>
      <c r="L29" s="7"/>
      <c r="M29" s="7"/>
      <c r="N29" s="8"/>
      <c r="O29" s="8"/>
      <c r="P29" s="8"/>
      <c r="Q29" s="8"/>
      <c r="R29" s="8"/>
      <c r="S29" s="8"/>
    </row>
    <row r="30" spans="2:19">
      <c r="B30" s="100"/>
      <c r="C30" s="101"/>
      <c r="D30" s="100"/>
      <c r="E30" s="100"/>
      <c r="F30" s="102"/>
      <c r="G30" s="173"/>
      <c r="H30" s="100"/>
      <c r="I30" s="100"/>
      <c r="J30" s="100"/>
      <c r="K30" s="103"/>
      <c r="L30" s="103"/>
      <c r="M30" s="103"/>
      <c r="N30" s="104"/>
      <c r="O30" s="104"/>
      <c r="P30" s="104"/>
      <c r="Q30" s="104"/>
      <c r="R30" s="104"/>
      <c r="S30" s="104"/>
    </row>
    <row r="31" spans="2:19">
      <c r="B31" s="6"/>
      <c r="C31" s="105"/>
      <c r="D31" s="6"/>
      <c r="E31" s="6"/>
      <c r="F31" s="106"/>
      <c r="G31" s="12"/>
      <c r="H31" s="6"/>
      <c r="I31" s="6"/>
      <c r="J31" s="6"/>
      <c r="K31" s="7"/>
      <c r="L31" s="7"/>
      <c r="M31" s="7"/>
      <c r="N31" s="8"/>
      <c r="O31" s="8"/>
      <c r="P31" s="8"/>
      <c r="Q31" s="8"/>
      <c r="R31" s="8"/>
      <c r="S31" s="8"/>
    </row>
    <row r="32" spans="2:19">
      <c r="B32" s="100"/>
      <c r="C32" s="101"/>
      <c r="D32" s="100"/>
      <c r="E32" s="100"/>
      <c r="F32" s="102"/>
      <c r="G32" s="173"/>
      <c r="H32" s="100"/>
      <c r="I32" s="100"/>
      <c r="J32" s="100"/>
      <c r="K32" s="103"/>
      <c r="L32" s="103"/>
      <c r="M32" s="103"/>
      <c r="N32" s="104"/>
      <c r="O32" s="104"/>
      <c r="P32" s="104"/>
      <c r="Q32" s="104"/>
      <c r="R32" s="104"/>
      <c r="S32" s="104"/>
    </row>
    <row r="33" spans="2:19">
      <c r="B33" s="6"/>
      <c r="C33" s="105"/>
      <c r="D33" s="6"/>
      <c r="E33" s="6"/>
      <c r="F33" s="106"/>
      <c r="G33" s="12"/>
      <c r="H33" s="6"/>
      <c r="I33" s="6"/>
      <c r="J33" s="6"/>
      <c r="K33" s="7"/>
      <c r="L33" s="7"/>
      <c r="M33" s="7"/>
      <c r="N33" s="8"/>
      <c r="O33" s="8"/>
      <c r="P33" s="8"/>
      <c r="Q33" s="8"/>
      <c r="R33" s="8"/>
      <c r="S33" s="8"/>
    </row>
    <row r="34" spans="2:19">
      <c r="B34" s="100"/>
      <c r="C34" s="101"/>
      <c r="D34" s="100"/>
      <c r="E34" s="100"/>
      <c r="F34" s="102"/>
      <c r="G34" s="173"/>
      <c r="H34" s="100"/>
      <c r="I34" s="100"/>
      <c r="J34" s="100"/>
      <c r="K34" s="103"/>
      <c r="L34" s="103"/>
      <c r="M34" s="103"/>
      <c r="N34" s="104"/>
      <c r="O34" s="104"/>
      <c r="P34" s="104"/>
      <c r="Q34" s="104"/>
      <c r="R34" s="104"/>
      <c r="S34" s="104"/>
    </row>
    <row r="35" spans="2:19">
      <c r="B35" s="6"/>
      <c r="C35" s="105"/>
      <c r="D35" s="6"/>
      <c r="E35" s="6"/>
      <c r="F35" s="106"/>
      <c r="G35" s="12"/>
      <c r="H35" s="6"/>
      <c r="I35" s="6"/>
      <c r="J35" s="6"/>
      <c r="K35" s="7"/>
      <c r="L35" s="7"/>
      <c r="M35" s="7"/>
      <c r="N35" s="8"/>
      <c r="O35" s="8"/>
      <c r="P35" s="8"/>
      <c r="Q35" s="8"/>
      <c r="R35" s="8"/>
      <c r="S35" s="8"/>
    </row>
    <row r="36" spans="2:19">
      <c r="B36" s="100"/>
      <c r="C36" s="101"/>
      <c r="D36" s="100"/>
      <c r="E36" s="100"/>
      <c r="F36" s="102"/>
      <c r="G36" s="173"/>
      <c r="H36" s="100"/>
      <c r="I36" s="100"/>
      <c r="J36" s="100"/>
      <c r="K36" s="103"/>
      <c r="L36" s="103"/>
      <c r="M36" s="103"/>
      <c r="N36" s="104"/>
      <c r="O36" s="104"/>
      <c r="P36" s="104"/>
      <c r="Q36" s="104"/>
      <c r="R36" s="104"/>
      <c r="S36" s="104"/>
    </row>
    <row r="37" spans="2:19">
      <c r="B37" s="6"/>
      <c r="C37" s="105"/>
      <c r="D37" s="6"/>
      <c r="E37" s="6"/>
      <c r="F37" s="106"/>
      <c r="G37" s="12"/>
      <c r="H37" s="6"/>
      <c r="I37" s="6"/>
      <c r="J37" s="6"/>
      <c r="K37" s="7"/>
      <c r="L37" s="7"/>
      <c r="M37" s="7"/>
      <c r="N37" s="8"/>
      <c r="O37" s="8"/>
      <c r="P37" s="8"/>
      <c r="Q37" s="8"/>
      <c r="R37" s="8"/>
      <c r="S37" s="8"/>
    </row>
    <row r="38" spans="2:19">
      <c r="B38" s="100"/>
      <c r="C38" s="101"/>
      <c r="D38" s="100"/>
      <c r="E38" s="100"/>
      <c r="F38" s="102"/>
      <c r="G38" s="173"/>
      <c r="H38" s="100"/>
      <c r="I38" s="100"/>
      <c r="J38" s="100"/>
      <c r="K38" s="103"/>
      <c r="L38" s="103"/>
      <c r="M38" s="103"/>
      <c r="N38" s="104"/>
      <c r="O38" s="104"/>
      <c r="P38" s="104"/>
      <c r="Q38" s="104"/>
      <c r="R38" s="104"/>
      <c r="S38" s="104"/>
    </row>
    <row r="39" spans="2:19">
      <c r="B39" s="6"/>
      <c r="C39" s="105"/>
      <c r="D39" s="6"/>
      <c r="E39" s="6"/>
      <c r="F39" s="106"/>
      <c r="G39" s="12"/>
      <c r="H39" s="6"/>
      <c r="I39" s="6"/>
      <c r="J39" s="6"/>
      <c r="K39" s="7"/>
      <c r="L39" s="7"/>
      <c r="M39" s="7"/>
      <c r="N39" s="8"/>
      <c r="O39" s="8"/>
      <c r="P39" s="8"/>
      <c r="Q39" s="8"/>
      <c r="R39" s="8"/>
      <c r="S39" s="8"/>
    </row>
    <row r="40" spans="2:19">
      <c r="B40" s="100"/>
      <c r="C40" s="101"/>
      <c r="D40" s="100"/>
      <c r="E40" s="100"/>
      <c r="F40" s="102"/>
      <c r="G40" s="173"/>
      <c r="H40" s="100"/>
      <c r="I40" s="100"/>
      <c r="J40" s="100"/>
      <c r="K40" s="103"/>
      <c r="L40" s="103"/>
      <c r="M40" s="103"/>
      <c r="N40" s="104"/>
      <c r="O40" s="104"/>
      <c r="P40" s="104"/>
      <c r="Q40" s="104"/>
      <c r="R40" s="104"/>
      <c r="S40" s="104"/>
    </row>
    <row r="41" spans="2:19">
      <c r="B41" s="6"/>
      <c r="C41" s="105"/>
      <c r="D41" s="6"/>
      <c r="E41" s="6"/>
      <c r="F41" s="106"/>
      <c r="G41" s="12"/>
      <c r="H41" s="6"/>
      <c r="I41" s="6"/>
      <c r="J41" s="6"/>
      <c r="K41" s="7"/>
      <c r="L41" s="7"/>
      <c r="M41" s="7"/>
      <c r="N41" s="8"/>
      <c r="O41" s="8"/>
      <c r="P41" s="8"/>
      <c r="Q41" s="8"/>
      <c r="R41" s="8"/>
      <c r="S41" s="8"/>
    </row>
    <row r="42" spans="2:19">
      <c r="B42" s="100"/>
      <c r="C42" s="101"/>
      <c r="D42" s="100"/>
      <c r="E42" s="100"/>
      <c r="F42" s="102"/>
      <c r="G42" s="173"/>
      <c r="H42" s="100"/>
      <c r="I42" s="100"/>
      <c r="J42" s="100"/>
      <c r="K42" s="103"/>
      <c r="L42" s="103"/>
      <c r="M42" s="103"/>
      <c r="N42" s="104"/>
      <c r="O42" s="104"/>
      <c r="P42" s="104"/>
      <c r="Q42" s="104"/>
      <c r="R42" s="104"/>
      <c r="S42" s="104"/>
    </row>
    <row r="43" spans="2:19">
      <c r="B43" s="6"/>
      <c r="C43" s="105"/>
      <c r="D43" s="6"/>
      <c r="E43" s="6"/>
      <c r="F43" s="106"/>
      <c r="G43" s="12"/>
      <c r="H43" s="6"/>
      <c r="I43" s="6"/>
      <c r="J43" s="6"/>
      <c r="K43" s="7"/>
      <c r="L43" s="7"/>
      <c r="M43" s="7"/>
      <c r="N43" s="8"/>
      <c r="O43" s="8"/>
      <c r="P43" s="8"/>
      <c r="Q43" s="8"/>
      <c r="R43" s="8"/>
      <c r="S43" s="8"/>
    </row>
    <row r="44" spans="2:19">
      <c r="B44" s="100"/>
      <c r="C44" s="101"/>
      <c r="D44" s="100"/>
      <c r="E44" s="100"/>
      <c r="F44" s="102"/>
      <c r="G44" s="173"/>
      <c r="H44" s="100"/>
      <c r="I44" s="100"/>
      <c r="J44" s="100"/>
      <c r="K44" s="103"/>
      <c r="L44" s="103"/>
      <c r="M44" s="103"/>
      <c r="N44" s="104"/>
      <c r="O44" s="104"/>
      <c r="P44" s="104"/>
      <c r="Q44" s="104"/>
      <c r="R44" s="104"/>
      <c r="S44" s="104"/>
    </row>
    <row r="45" spans="2:19">
      <c r="B45" s="6"/>
      <c r="C45" s="105"/>
      <c r="D45" s="6"/>
      <c r="E45" s="6"/>
      <c r="F45" s="106"/>
      <c r="G45" s="12"/>
      <c r="H45" s="6"/>
      <c r="I45" s="6"/>
      <c r="J45" s="6"/>
      <c r="K45" s="7"/>
      <c r="L45" s="7"/>
      <c r="M45" s="7"/>
      <c r="N45" s="8"/>
      <c r="O45" s="8"/>
      <c r="P45" s="8"/>
      <c r="Q45" s="8"/>
      <c r="R45" s="8"/>
      <c r="S45" s="8"/>
    </row>
    <row r="46" spans="2:19">
      <c r="B46" s="100"/>
      <c r="C46" s="101"/>
      <c r="D46" s="100"/>
      <c r="E46" s="100"/>
      <c r="F46" s="102"/>
      <c r="G46" s="173"/>
      <c r="H46" s="100"/>
      <c r="I46" s="100"/>
      <c r="J46" s="100"/>
      <c r="K46" s="103"/>
      <c r="L46" s="103"/>
      <c r="M46" s="103"/>
      <c r="N46" s="104"/>
      <c r="O46" s="104"/>
      <c r="P46" s="104"/>
      <c r="Q46" s="104"/>
      <c r="R46" s="104"/>
      <c r="S46" s="104"/>
    </row>
    <row r="47" spans="2:19">
      <c r="B47" s="6"/>
      <c r="C47" s="105"/>
      <c r="D47" s="6"/>
      <c r="E47" s="6"/>
      <c r="F47" s="106"/>
      <c r="G47" s="12"/>
      <c r="H47" s="6"/>
      <c r="I47" s="6"/>
      <c r="J47" s="6"/>
      <c r="K47" s="7"/>
      <c r="L47" s="7"/>
      <c r="M47" s="7"/>
      <c r="N47" s="8"/>
      <c r="O47" s="8"/>
      <c r="P47" s="8"/>
      <c r="Q47" s="8"/>
      <c r="R47" s="8"/>
      <c r="S47" s="8"/>
    </row>
    <row r="48" spans="2:19">
      <c r="B48" s="100"/>
      <c r="C48" s="101"/>
      <c r="D48" s="100"/>
      <c r="E48" s="100"/>
      <c r="F48" s="102"/>
      <c r="G48" s="173"/>
      <c r="H48" s="100"/>
      <c r="I48" s="100"/>
      <c r="J48" s="100"/>
      <c r="K48" s="103"/>
      <c r="L48" s="103"/>
      <c r="M48" s="103"/>
      <c r="N48" s="104"/>
      <c r="O48" s="104"/>
      <c r="P48" s="104"/>
      <c r="Q48" s="104"/>
      <c r="R48" s="104"/>
      <c r="S48" s="104"/>
    </row>
    <row r="49" spans="2:19">
      <c r="B49" s="6"/>
      <c r="C49" s="105"/>
      <c r="D49" s="6"/>
      <c r="E49" s="6"/>
      <c r="F49" s="106"/>
      <c r="G49" s="12"/>
      <c r="H49" s="6"/>
      <c r="I49" s="6"/>
      <c r="J49" s="6"/>
      <c r="K49" s="7"/>
      <c r="L49" s="7"/>
      <c r="M49" s="7"/>
      <c r="N49" s="8"/>
      <c r="O49" s="8"/>
      <c r="P49" s="8"/>
      <c r="Q49" s="8"/>
      <c r="R49" s="8"/>
      <c r="S49" s="8"/>
    </row>
    <row r="50" spans="2:19">
      <c r="B50" s="100"/>
      <c r="C50" s="101"/>
      <c r="D50" s="100"/>
      <c r="E50" s="100"/>
      <c r="F50" s="102"/>
      <c r="G50" s="173"/>
      <c r="H50" s="100"/>
      <c r="I50" s="100"/>
      <c r="J50" s="100"/>
      <c r="K50" s="103"/>
      <c r="L50" s="103"/>
      <c r="M50" s="103"/>
      <c r="N50" s="104"/>
      <c r="O50" s="104"/>
      <c r="P50" s="104"/>
      <c r="Q50" s="104"/>
      <c r="R50" s="104"/>
      <c r="S50" s="104"/>
    </row>
    <row r="51" spans="2:19">
      <c r="B51" s="6"/>
      <c r="C51" s="105"/>
      <c r="D51" s="6"/>
      <c r="E51" s="6"/>
      <c r="F51" s="106"/>
      <c r="G51" s="12"/>
      <c r="H51" s="6"/>
      <c r="I51" s="6"/>
      <c r="J51" s="6"/>
      <c r="K51" s="7"/>
      <c r="L51" s="7"/>
      <c r="M51" s="7"/>
      <c r="N51" s="8"/>
      <c r="O51" s="8"/>
      <c r="P51" s="8"/>
      <c r="Q51" s="8"/>
      <c r="R51" s="8"/>
      <c r="S51" s="8"/>
    </row>
    <row r="52" spans="2:19">
      <c r="B52" s="100"/>
      <c r="C52" s="101"/>
      <c r="D52" s="100"/>
      <c r="E52" s="100"/>
      <c r="F52" s="102"/>
      <c r="G52" s="173"/>
      <c r="H52" s="100"/>
      <c r="I52" s="100"/>
      <c r="J52" s="100"/>
      <c r="K52" s="103"/>
      <c r="L52" s="103"/>
      <c r="M52" s="103"/>
      <c r="N52" s="104"/>
      <c r="O52" s="104"/>
      <c r="P52" s="104"/>
      <c r="Q52" s="104"/>
      <c r="R52" s="104"/>
      <c r="S52" s="104"/>
    </row>
    <row r="53" spans="2:19">
      <c r="B53" s="6"/>
      <c r="C53" s="105"/>
      <c r="D53" s="6"/>
      <c r="E53" s="6"/>
      <c r="F53" s="106"/>
      <c r="G53" s="12"/>
      <c r="H53" s="6"/>
      <c r="I53" s="6"/>
      <c r="J53" s="6"/>
      <c r="K53" s="7"/>
      <c r="L53" s="7"/>
      <c r="M53" s="7"/>
      <c r="N53" s="8"/>
      <c r="O53" s="8"/>
      <c r="P53" s="8"/>
      <c r="Q53" s="8"/>
      <c r="R53" s="8"/>
      <c r="S53" s="8"/>
    </row>
    <row r="54" spans="2:19">
      <c r="B54" s="100"/>
      <c r="C54" s="101"/>
      <c r="D54" s="100"/>
      <c r="E54" s="100"/>
      <c r="F54" s="102"/>
      <c r="G54" s="173"/>
      <c r="H54" s="100"/>
      <c r="I54" s="100"/>
      <c r="J54" s="100"/>
      <c r="K54" s="103"/>
      <c r="L54" s="103"/>
      <c r="M54" s="103"/>
      <c r="N54" s="104"/>
      <c r="O54" s="104"/>
      <c r="P54" s="104"/>
      <c r="Q54" s="104"/>
      <c r="R54" s="104"/>
      <c r="S54" s="104"/>
    </row>
    <row r="55" spans="2:19">
      <c r="B55" s="6"/>
      <c r="C55" s="105"/>
      <c r="D55" s="6"/>
      <c r="E55" s="6"/>
      <c r="F55" s="106"/>
      <c r="G55" s="12"/>
      <c r="H55" s="6"/>
      <c r="I55" s="6"/>
      <c r="J55" s="6"/>
      <c r="K55" s="7"/>
      <c r="L55" s="7"/>
      <c r="M55" s="7"/>
      <c r="N55" s="8"/>
      <c r="O55" s="8"/>
      <c r="P55" s="8"/>
      <c r="Q55" s="8"/>
      <c r="R55" s="8"/>
      <c r="S55" s="8"/>
    </row>
    <row r="56" spans="2:19">
      <c r="B56" s="100"/>
      <c r="C56" s="101"/>
      <c r="D56" s="100"/>
      <c r="E56" s="100"/>
      <c r="F56" s="102"/>
      <c r="G56" s="173"/>
      <c r="H56" s="100"/>
      <c r="I56" s="100"/>
      <c r="J56" s="100"/>
      <c r="K56" s="103"/>
      <c r="L56" s="103"/>
      <c r="M56" s="103"/>
      <c r="N56" s="104"/>
      <c r="O56" s="104"/>
      <c r="P56" s="104"/>
      <c r="Q56" s="104"/>
      <c r="R56" s="104"/>
      <c r="S56" s="104"/>
    </row>
    <row r="57" spans="2:19">
      <c r="B57" s="6"/>
      <c r="C57" s="105"/>
      <c r="D57" s="6"/>
      <c r="E57" s="6"/>
      <c r="F57" s="106"/>
      <c r="G57" s="12"/>
      <c r="H57" s="6"/>
      <c r="I57" s="6"/>
      <c r="J57" s="6"/>
      <c r="K57" s="7"/>
      <c r="L57" s="7"/>
      <c r="M57" s="7"/>
      <c r="N57" s="8"/>
      <c r="O57" s="8"/>
      <c r="P57" s="8"/>
      <c r="Q57" s="8"/>
      <c r="R57" s="8"/>
      <c r="S57" s="8"/>
    </row>
    <row r="58" spans="2:19">
      <c r="B58" s="100"/>
      <c r="C58" s="101"/>
      <c r="D58" s="100"/>
      <c r="E58" s="100"/>
      <c r="F58" s="102"/>
      <c r="G58" s="173"/>
      <c r="H58" s="100"/>
      <c r="I58" s="100"/>
      <c r="J58" s="100"/>
      <c r="K58" s="103"/>
      <c r="L58" s="103"/>
      <c r="M58" s="103"/>
      <c r="N58" s="104"/>
      <c r="O58" s="104"/>
      <c r="P58" s="104"/>
      <c r="Q58" s="104"/>
      <c r="R58" s="104"/>
      <c r="S58" s="104"/>
    </row>
    <row r="59" spans="2:19">
      <c r="B59" s="6"/>
      <c r="C59" s="105"/>
      <c r="D59" s="6"/>
      <c r="E59" s="6"/>
      <c r="F59" s="106"/>
      <c r="G59" s="12"/>
      <c r="H59" s="6"/>
      <c r="I59" s="6"/>
      <c r="J59" s="6"/>
      <c r="K59" s="7"/>
      <c r="L59" s="7"/>
      <c r="M59" s="7"/>
      <c r="N59" s="8"/>
      <c r="O59" s="8"/>
      <c r="P59" s="8"/>
      <c r="Q59" s="8"/>
      <c r="R59" s="8"/>
      <c r="S59" s="8"/>
    </row>
    <row r="60" spans="2:19">
      <c r="B60" s="100"/>
      <c r="C60" s="101"/>
      <c r="D60" s="100"/>
      <c r="E60" s="100"/>
      <c r="F60" s="102"/>
      <c r="G60" s="173"/>
      <c r="H60" s="100"/>
      <c r="I60" s="100"/>
      <c r="J60" s="100"/>
      <c r="K60" s="103"/>
      <c r="L60" s="103"/>
      <c r="M60" s="103"/>
      <c r="N60" s="104"/>
      <c r="O60" s="104"/>
      <c r="P60" s="104"/>
      <c r="Q60" s="104"/>
      <c r="R60" s="104"/>
      <c r="S60" s="104"/>
    </row>
    <row r="61" spans="2:19">
      <c r="B61" s="6"/>
      <c r="C61" s="105"/>
      <c r="D61" s="6"/>
      <c r="E61" s="6"/>
      <c r="F61" s="106"/>
      <c r="G61" s="12"/>
      <c r="H61" s="6"/>
      <c r="I61" s="6"/>
      <c r="J61" s="6"/>
      <c r="K61" s="7"/>
      <c r="L61" s="7"/>
      <c r="M61" s="7"/>
      <c r="N61" s="8"/>
      <c r="O61" s="8"/>
      <c r="P61" s="8"/>
      <c r="Q61" s="8"/>
      <c r="R61" s="8"/>
      <c r="S61" s="8"/>
    </row>
    <row r="62" spans="2:19">
      <c r="B62" s="100"/>
      <c r="C62" s="101"/>
      <c r="D62" s="100"/>
      <c r="E62" s="100"/>
      <c r="F62" s="102"/>
      <c r="G62" s="173"/>
      <c r="H62" s="100"/>
      <c r="I62" s="100"/>
      <c r="J62" s="100"/>
      <c r="K62" s="103"/>
      <c r="L62" s="103"/>
      <c r="M62" s="103"/>
      <c r="N62" s="104"/>
      <c r="O62" s="104"/>
      <c r="P62" s="104"/>
      <c r="Q62" s="104"/>
      <c r="R62" s="104"/>
      <c r="S62" s="104"/>
    </row>
    <row r="63" spans="2:19">
      <c r="B63" s="6"/>
      <c r="C63" s="105"/>
      <c r="D63" s="6"/>
      <c r="E63" s="6"/>
      <c r="F63" s="106"/>
      <c r="G63" s="12"/>
      <c r="H63" s="6"/>
      <c r="I63" s="6"/>
      <c r="J63" s="6"/>
      <c r="K63" s="7"/>
      <c r="L63" s="7"/>
      <c r="M63" s="7"/>
      <c r="N63" s="8"/>
      <c r="O63" s="8"/>
      <c r="P63" s="8"/>
      <c r="Q63" s="8"/>
      <c r="R63" s="8"/>
      <c r="S63" s="8"/>
    </row>
    <row r="64" spans="2:19">
      <c r="B64" s="100"/>
      <c r="C64" s="101"/>
      <c r="D64" s="100"/>
      <c r="E64" s="100"/>
      <c r="F64" s="102"/>
      <c r="G64" s="173"/>
      <c r="H64" s="100"/>
      <c r="I64" s="100"/>
      <c r="J64" s="100"/>
      <c r="K64" s="103"/>
      <c r="L64" s="103"/>
      <c r="M64" s="103"/>
      <c r="N64" s="104"/>
      <c r="O64" s="104"/>
      <c r="P64" s="104"/>
      <c r="Q64" s="104"/>
      <c r="R64" s="104"/>
      <c r="S64" s="104"/>
    </row>
    <row r="65" spans="2:19">
      <c r="B65" s="6"/>
      <c r="C65" s="105"/>
      <c r="D65" s="6"/>
      <c r="E65" s="6"/>
      <c r="F65" s="106"/>
      <c r="G65" s="12"/>
      <c r="H65" s="6"/>
      <c r="I65" s="6"/>
      <c r="J65" s="6"/>
      <c r="K65" s="7"/>
      <c r="L65" s="7"/>
      <c r="M65" s="7"/>
      <c r="N65" s="8"/>
      <c r="O65" s="8"/>
      <c r="P65" s="8"/>
      <c r="Q65" s="8"/>
      <c r="R65" s="8"/>
      <c r="S65" s="8"/>
    </row>
    <row r="66" spans="2:19">
      <c r="B66" s="100"/>
      <c r="C66" s="101"/>
      <c r="D66" s="100"/>
      <c r="E66" s="100"/>
      <c r="F66" s="102"/>
      <c r="G66" s="173"/>
      <c r="H66" s="100"/>
      <c r="I66" s="100"/>
      <c r="J66" s="100"/>
      <c r="K66" s="103"/>
      <c r="L66" s="103"/>
      <c r="M66" s="103"/>
      <c r="N66" s="104"/>
      <c r="O66" s="104"/>
      <c r="P66" s="104"/>
      <c r="Q66" s="104"/>
      <c r="R66" s="104"/>
      <c r="S66" s="104"/>
    </row>
    <row r="67" spans="2:19">
      <c r="B67" s="6"/>
      <c r="C67" s="105"/>
      <c r="D67" s="6"/>
      <c r="E67" s="6"/>
      <c r="F67" s="106"/>
      <c r="G67" s="12"/>
      <c r="H67" s="6"/>
      <c r="I67" s="6"/>
      <c r="J67" s="6"/>
      <c r="K67" s="7"/>
      <c r="L67" s="7"/>
      <c r="M67" s="7"/>
      <c r="N67" s="8"/>
      <c r="O67" s="8"/>
      <c r="P67" s="8"/>
      <c r="Q67" s="8"/>
      <c r="R67" s="8"/>
      <c r="S67" s="8"/>
    </row>
    <row r="68" spans="2:19">
      <c r="B68" s="100"/>
      <c r="C68" s="101"/>
      <c r="D68" s="100"/>
      <c r="E68" s="100"/>
      <c r="F68" s="102"/>
      <c r="G68" s="173"/>
      <c r="H68" s="100"/>
      <c r="I68" s="100"/>
      <c r="J68" s="100"/>
      <c r="K68" s="103"/>
      <c r="L68" s="103"/>
      <c r="M68" s="103"/>
      <c r="N68" s="104"/>
      <c r="O68" s="104"/>
      <c r="P68" s="104"/>
      <c r="Q68" s="104"/>
      <c r="R68" s="104"/>
      <c r="S68" s="104"/>
    </row>
    <row r="69" spans="2:19">
      <c r="B69" s="6"/>
      <c r="C69" s="105"/>
      <c r="D69" s="6"/>
      <c r="E69" s="6"/>
      <c r="F69" s="106"/>
      <c r="G69" s="12"/>
      <c r="H69" s="6"/>
      <c r="I69" s="6"/>
      <c r="J69" s="6"/>
      <c r="K69" s="7"/>
      <c r="L69" s="7"/>
      <c r="M69" s="7"/>
      <c r="N69" s="8"/>
      <c r="O69" s="8"/>
      <c r="P69" s="8"/>
      <c r="Q69" s="8"/>
      <c r="R69" s="8"/>
      <c r="S69" s="8"/>
    </row>
    <row r="70" spans="2:19">
      <c r="B70" s="100"/>
      <c r="C70" s="101"/>
      <c r="D70" s="100"/>
      <c r="E70" s="100"/>
      <c r="F70" s="102"/>
      <c r="G70" s="173"/>
      <c r="H70" s="100"/>
      <c r="I70" s="100"/>
      <c r="J70" s="100"/>
      <c r="K70" s="103"/>
      <c r="L70" s="103"/>
      <c r="M70" s="103"/>
      <c r="N70" s="104"/>
      <c r="O70" s="104"/>
      <c r="P70" s="104"/>
      <c r="Q70" s="104"/>
      <c r="R70" s="104"/>
      <c r="S70" s="104"/>
    </row>
    <row r="71" spans="2:19">
      <c r="B71" s="6"/>
      <c r="C71" s="105"/>
      <c r="D71" s="6"/>
      <c r="E71" s="6"/>
      <c r="F71" s="106"/>
      <c r="G71" s="12"/>
      <c r="H71" s="6"/>
      <c r="I71" s="6"/>
      <c r="J71" s="6"/>
      <c r="K71" s="7"/>
      <c r="L71" s="7"/>
      <c r="M71" s="7"/>
      <c r="N71" s="8"/>
      <c r="O71" s="8"/>
      <c r="P71" s="8"/>
      <c r="Q71" s="8"/>
      <c r="R71" s="8"/>
      <c r="S71" s="8"/>
    </row>
    <row r="72" spans="2:19">
      <c r="B72" s="100"/>
      <c r="C72" s="101"/>
      <c r="D72" s="100"/>
      <c r="E72" s="100"/>
      <c r="F72" s="102"/>
      <c r="G72" s="173"/>
      <c r="H72" s="100"/>
      <c r="I72" s="100"/>
      <c r="J72" s="100"/>
      <c r="K72" s="103"/>
      <c r="L72" s="103"/>
      <c r="M72" s="103"/>
      <c r="N72" s="104"/>
      <c r="O72" s="104"/>
      <c r="P72" s="104"/>
      <c r="Q72" s="104"/>
      <c r="R72" s="104"/>
      <c r="S72" s="104"/>
    </row>
    <row r="73" spans="2:19">
      <c r="B73" s="6"/>
      <c r="C73" s="105"/>
      <c r="D73" s="6"/>
      <c r="E73" s="6"/>
      <c r="F73" s="106"/>
      <c r="G73" s="12"/>
      <c r="H73" s="6"/>
      <c r="I73" s="6"/>
      <c r="J73" s="6"/>
      <c r="K73" s="7"/>
      <c r="L73" s="7"/>
      <c r="M73" s="7"/>
      <c r="N73" s="8"/>
      <c r="O73" s="8"/>
      <c r="P73" s="8"/>
      <c r="Q73" s="8"/>
      <c r="R73" s="8"/>
      <c r="S73" s="8"/>
    </row>
    <row r="74" spans="2:19">
      <c r="B74" s="100"/>
      <c r="C74" s="101"/>
      <c r="D74" s="100"/>
      <c r="E74" s="100"/>
      <c r="F74" s="102"/>
      <c r="G74" s="173"/>
      <c r="H74" s="100"/>
      <c r="I74" s="100"/>
      <c r="J74" s="100"/>
      <c r="K74" s="103"/>
      <c r="L74" s="103"/>
      <c r="M74" s="103"/>
      <c r="N74" s="104"/>
      <c r="O74" s="104"/>
      <c r="P74" s="104"/>
      <c r="Q74" s="104"/>
      <c r="R74" s="104"/>
      <c r="S74" s="104"/>
    </row>
    <row r="75" spans="2:19">
      <c r="B75" s="6"/>
      <c r="C75" s="105"/>
      <c r="D75" s="6"/>
      <c r="E75" s="6"/>
      <c r="F75" s="106"/>
      <c r="G75" s="12"/>
      <c r="H75" s="6"/>
      <c r="I75" s="6"/>
      <c r="J75" s="6"/>
      <c r="K75" s="7"/>
      <c r="L75" s="7"/>
      <c r="M75" s="7"/>
      <c r="N75" s="8"/>
      <c r="O75" s="8"/>
      <c r="P75" s="8"/>
      <c r="Q75" s="8"/>
      <c r="R75" s="8"/>
      <c r="S75" s="8"/>
    </row>
    <row r="76" spans="2:19">
      <c r="B76" s="100"/>
      <c r="C76" s="101"/>
      <c r="D76" s="100"/>
      <c r="E76" s="100"/>
      <c r="F76" s="102"/>
      <c r="G76" s="173"/>
      <c r="H76" s="100"/>
      <c r="I76" s="100"/>
      <c r="J76" s="100"/>
      <c r="K76" s="103"/>
      <c r="L76" s="103"/>
      <c r="M76" s="103"/>
      <c r="N76" s="104"/>
      <c r="O76" s="104"/>
      <c r="P76" s="104"/>
      <c r="Q76" s="104"/>
      <c r="R76" s="104"/>
      <c r="S76" s="104"/>
    </row>
    <row r="77" spans="2:19">
      <c r="B77" s="6"/>
      <c r="C77" s="105"/>
      <c r="D77" s="6"/>
      <c r="E77" s="6"/>
      <c r="F77" s="106"/>
      <c r="G77" s="12"/>
      <c r="H77" s="6"/>
      <c r="I77" s="6"/>
      <c r="J77" s="6"/>
      <c r="K77" s="7"/>
      <c r="L77" s="7"/>
      <c r="M77" s="7"/>
      <c r="N77" s="8"/>
      <c r="O77" s="8"/>
      <c r="P77" s="8"/>
      <c r="Q77" s="8"/>
      <c r="R77" s="8"/>
      <c r="S77" s="8"/>
    </row>
    <row r="78" spans="2:19">
      <c r="B78" s="100"/>
      <c r="C78" s="101"/>
      <c r="D78" s="100"/>
      <c r="E78" s="100"/>
      <c r="F78" s="102"/>
      <c r="G78" s="173"/>
      <c r="H78" s="100"/>
      <c r="I78" s="100"/>
      <c r="J78" s="100"/>
      <c r="K78" s="103"/>
      <c r="L78" s="103"/>
      <c r="M78" s="103"/>
      <c r="N78" s="104"/>
      <c r="O78" s="104"/>
      <c r="P78" s="104"/>
      <c r="Q78" s="104"/>
      <c r="R78" s="104"/>
      <c r="S78" s="104"/>
    </row>
    <row r="79" spans="2:19">
      <c r="B79" s="6"/>
      <c r="C79" s="105"/>
      <c r="D79" s="6"/>
      <c r="E79" s="6"/>
      <c r="F79" s="106"/>
      <c r="G79" s="12"/>
      <c r="H79" s="6"/>
      <c r="I79" s="6"/>
      <c r="J79" s="6"/>
      <c r="K79" s="7"/>
      <c r="L79" s="7"/>
      <c r="M79" s="7"/>
      <c r="N79" s="8"/>
      <c r="O79" s="8"/>
      <c r="P79" s="8"/>
      <c r="Q79" s="8"/>
      <c r="R79" s="8"/>
      <c r="S79" s="8"/>
    </row>
    <row r="80" spans="2:19">
      <c r="B80" s="100"/>
      <c r="C80" s="101"/>
      <c r="D80" s="100"/>
      <c r="E80" s="100"/>
      <c r="F80" s="102"/>
      <c r="G80" s="173"/>
      <c r="H80" s="100"/>
      <c r="I80" s="100"/>
      <c r="J80" s="100"/>
      <c r="K80" s="103"/>
      <c r="L80" s="103"/>
      <c r="M80" s="103"/>
      <c r="N80" s="104"/>
      <c r="O80" s="104"/>
      <c r="P80" s="104"/>
      <c r="Q80" s="104"/>
      <c r="R80" s="104"/>
      <c r="S80" s="104"/>
    </row>
    <row r="81" spans="2:19">
      <c r="B81" s="6"/>
      <c r="C81" s="105"/>
      <c r="D81" s="6"/>
      <c r="E81" s="6"/>
      <c r="F81" s="106"/>
      <c r="G81" s="12"/>
      <c r="H81" s="6"/>
      <c r="I81" s="6"/>
      <c r="J81" s="6"/>
      <c r="K81" s="7"/>
      <c r="L81" s="7"/>
      <c r="M81" s="7"/>
      <c r="N81" s="8"/>
      <c r="O81" s="8"/>
      <c r="P81" s="8"/>
      <c r="Q81" s="8"/>
      <c r="R81" s="8"/>
      <c r="S81" s="8"/>
    </row>
    <row r="82" spans="2:19">
      <c r="B82" s="100"/>
      <c r="C82" s="101"/>
      <c r="D82" s="100"/>
      <c r="E82" s="100"/>
      <c r="F82" s="102"/>
      <c r="G82" s="173"/>
      <c r="H82" s="100"/>
      <c r="I82" s="100"/>
      <c r="J82" s="100"/>
      <c r="K82" s="103"/>
      <c r="L82" s="103"/>
      <c r="M82" s="103"/>
      <c r="N82" s="104"/>
      <c r="O82" s="104"/>
      <c r="P82" s="104"/>
      <c r="Q82" s="104"/>
      <c r="R82" s="104"/>
      <c r="S82" s="104"/>
    </row>
    <row r="83" spans="2:19">
      <c r="B83" s="6"/>
      <c r="C83" s="105"/>
      <c r="D83" s="6"/>
      <c r="E83" s="6"/>
      <c r="F83" s="106"/>
      <c r="G83" s="12"/>
      <c r="H83" s="6"/>
      <c r="I83" s="6"/>
      <c r="J83" s="6"/>
      <c r="K83" s="7"/>
      <c r="L83" s="7"/>
      <c r="M83" s="7"/>
      <c r="N83" s="8"/>
      <c r="O83" s="8"/>
      <c r="P83" s="8"/>
      <c r="Q83" s="8"/>
      <c r="R83" s="8"/>
      <c r="S83" s="8"/>
    </row>
    <row r="84" spans="2:19">
      <c r="B84" s="100"/>
      <c r="C84" s="101"/>
      <c r="D84" s="100"/>
      <c r="E84" s="100"/>
      <c r="F84" s="102"/>
      <c r="G84" s="173"/>
      <c r="H84" s="100"/>
      <c r="I84" s="100"/>
      <c r="J84" s="100"/>
      <c r="K84" s="103"/>
      <c r="L84" s="103"/>
      <c r="M84" s="103"/>
      <c r="N84" s="104"/>
      <c r="O84" s="104"/>
      <c r="P84" s="104"/>
      <c r="Q84" s="104"/>
      <c r="R84" s="104"/>
      <c r="S84" s="104"/>
    </row>
    <row r="85" spans="2:19">
      <c r="B85" s="6"/>
      <c r="C85" s="105"/>
      <c r="D85" s="6"/>
      <c r="E85" s="6"/>
      <c r="F85" s="106"/>
      <c r="G85" s="12"/>
      <c r="H85" s="6"/>
      <c r="I85" s="6"/>
      <c r="J85" s="6"/>
      <c r="K85" s="7"/>
      <c r="L85" s="7"/>
      <c r="M85" s="7"/>
      <c r="N85" s="8"/>
      <c r="O85" s="8"/>
      <c r="P85" s="8"/>
      <c r="Q85" s="8"/>
      <c r="R85" s="8"/>
      <c r="S85" s="8"/>
    </row>
    <row r="86" spans="2:19">
      <c r="B86" s="100"/>
      <c r="C86" s="101"/>
      <c r="D86" s="100"/>
      <c r="E86" s="100"/>
      <c r="F86" s="102"/>
      <c r="G86" s="173"/>
      <c r="H86" s="100"/>
      <c r="I86" s="100"/>
      <c r="J86" s="100"/>
      <c r="K86" s="103"/>
      <c r="L86" s="103"/>
      <c r="M86" s="103"/>
      <c r="N86" s="104"/>
      <c r="O86" s="104"/>
      <c r="P86" s="104"/>
      <c r="Q86" s="104"/>
      <c r="R86" s="104"/>
      <c r="S86" s="104"/>
    </row>
    <row r="87" spans="2:19">
      <c r="B87" s="6"/>
      <c r="C87" s="105"/>
      <c r="D87" s="6"/>
      <c r="E87" s="6"/>
      <c r="F87" s="106"/>
      <c r="G87" s="12"/>
      <c r="H87" s="6"/>
      <c r="I87" s="6"/>
      <c r="J87" s="6"/>
      <c r="K87" s="7"/>
      <c r="L87" s="7"/>
      <c r="M87" s="7"/>
      <c r="N87" s="8"/>
      <c r="O87" s="8"/>
      <c r="P87" s="8"/>
      <c r="Q87" s="8"/>
      <c r="R87" s="8"/>
      <c r="S87" s="8"/>
    </row>
    <row r="88" spans="2:19">
      <c r="B88" s="100"/>
      <c r="C88" s="101"/>
      <c r="D88" s="100"/>
      <c r="E88" s="100"/>
      <c r="F88" s="102"/>
      <c r="G88" s="173"/>
      <c r="H88" s="100"/>
      <c r="I88" s="100"/>
      <c r="J88" s="100"/>
      <c r="K88" s="103"/>
      <c r="L88" s="103"/>
      <c r="M88" s="103"/>
      <c r="N88" s="104"/>
      <c r="O88" s="104"/>
      <c r="P88" s="104"/>
      <c r="Q88" s="104"/>
      <c r="R88" s="104"/>
      <c r="S88" s="104"/>
    </row>
    <row r="89" spans="2:19">
      <c r="B89" s="6"/>
      <c r="C89" s="105"/>
      <c r="D89" s="6"/>
      <c r="E89" s="6"/>
      <c r="F89" s="106"/>
      <c r="G89" s="12"/>
      <c r="H89" s="6"/>
      <c r="I89" s="6"/>
      <c r="J89" s="6"/>
      <c r="K89" s="7"/>
      <c r="L89" s="7"/>
      <c r="M89" s="7"/>
      <c r="N89" s="8"/>
      <c r="O89" s="8"/>
      <c r="P89" s="8"/>
      <c r="Q89" s="8"/>
      <c r="R89" s="8"/>
      <c r="S89" s="8"/>
    </row>
    <row r="90" spans="2:19">
      <c r="B90" s="100"/>
      <c r="C90" s="101"/>
      <c r="D90" s="100"/>
      <c r="E90" s="100"/>
      <c r="F90" s="102"/>
      <c r="G90" s="173"/>
      <c r="H90" s="100"/>
      <c r="I90" s="100"/>
      <c r="J90" s="100"/>
      <c r="K90" s="103"/>
      <c r="L90" s="103"/>
      <c r="M90" s="103"/>
      <c r="N90" s="104"/>
      <c r="O90" s="104"/>
      <c r="P90" s="104"/>
      <c r="Q90" s="104"/>
      <c r="R90" s="104"/>
      <c r="S90" s="104"/>
    </row>
    <row r="91" spans="2:19">
      <c r="B91" s="6"/>
      <c r="C91" s="105"/>
      <c r="D91" s="6"/>
      <c r="E91" s="6"/>
      <c r="F91" s="106"/>
      <c r="G91" s="12"/>
      <c r="H91" s="6"/>
      <c r="I91" s="6"/>
      <c r="J91" s="6"/>
      <c r="K91" s="7"/>
      <c r="L91" s="7"/>
      <c r="M91" s="7"/>
      <c r="N91" s="8"/>
      <c r="O91" s="8"/>
      <c r="P91" s="8"/>
      <c r="Q91" s="8"/>
      <c r="R91" s="8"/>
      <c r="S91" s="8"/>
    </row>
    <row r="92" spans="2:19">
      <c r="B92" s="100"/>
      <c r="C92" s="101"/>
      <c r="D92" s="100"/>
      <c r="E92" s="100"/>
      <c r="F92" s="102"/>
      <c r="G92" s="173"/>
      <c r="H92" s="100"/>
      <c r="I92" s="100"/>
      <c r="J92" s="100"/>
      <c r="K92" s="103"/>
      <c r="L92" s="103"/>
      <c r="M92" s="103"/>
      <c r="N92" s="104"/>
      <c r="O92" s="104"/>
      <c r="P92" s="104"/>
      <c r="Q92" s="104"/>
      <c r="R92" s="104"/>
      <c r="S92" s="104"/>
    </row>
    <row r="93" spans="2:19">
      <c r="B93" s="6"/>
      <c r="C93" s="105"/>
      <c r="D93" s="6"/>
      <c r="E93" s="6"/>
      <c r="F93" s="106"/>
      <c r="G93" s="12"/>
      <c r="H93" s="6"/>
      <c r="I93" s="6"/>
      <c r="J93" s="6"/>
      <c r="K93" s="7"/>
      <c r="L93" s="7"/>
      <c r="M93" s="7"/>
      <c r="N93" s="8"/>
      <c r="O93" s="8"/>
      <c r="P93" s="8"/>
      <c r="Q93" s="8"/>
      <c r="R93" s="8"/>
      <c r="S93" s="8"/>
    </row>
    <row r="94" spans="2:19">
      <c r="B94" s="100"/>
      <c r="C94" s="101"/>
      <c r="D94" s="100"/>
      <c r="E94" s="100"/>
      <c r="F94" s="102"/>
      <c r="G94" s="173"/>
      <c r="H94" s="100"/>
      <c r="I94" s="100"/>
      <c r="J94" s="100"/>
      <c r="K94" s="103"/>
      <c r="L94" s="103"/>
      <c r="M94" s="103"/>
      <c r="N94" s="104"/>
      <c r="O94" s="104"/>
      <c r="P94" s="104"/>
      <c r="Q94" s="104"/>
      <c r="R94" s="104"/>
      <c r="S94" s="104"/>
    </row>
    <row r="95" spans="2:19">
      <c r="B95" s="6"/>
      <c r="C95" s="105"/>
      <c r="D95" s="6"/>
      <c r="E95" s="6"/>
      <c r="F95" s="106"/>
      <c r="G95" s="12"/>
      <c r="H95" s="6"/>
      <c r="I95" s="6"/>
      <c r="J95" s="6"/>
      <c r="K95" s="7"/>
      <c r="L95" s="7"/>
      <c r="M95" s="7"/>
      <c r="N95" s="8"/>
      <c r="O95" s="8"/>
      <c r="P95" s="8"/>
      <c r="Q95" s="8"/>
      <c r="R95" s="8"/>
      <c r="S95" s="8"/>
    </row>
    <row r="96" spans="2:19">
      <c r="B96" s="100"/>
      <c r="C96" s="101"/>
      <c r="D96" s="100"/>
      <c r="E96" s="100"/>
      <c r="F96" s="102"/>
      <c r="G96" s="173"/>
      <c r="H96" s="100"/>
      <c r="I96" s="100"/>
      <c r="J96" s="100"/>
      <c r="K96" s="103"/>
      <c r="L96" s="103"/>
      <c r="M96" s="103"/>
      <c r="N96" s="104"/>
      <c r="O96" s="104"/>
      <c r="P96" s="104"/>
      <c r="Q96" s="104"/>
      <c r="R96" s="104"/>
      <c r="S96" s="104"/>
    </row>
    <row r="97" spans="2:19">
      <c r="B97" s="6"/>
      <c r="C97" s="105"/>
      <c r="D97" s="6"/>
      <c r="E97" s="6"/>
      <c r="F97" s="106"/>
      <c r="G97" s="12"/>
      <c r="H97" s="6"/>
      <c r="I97" s="6"/>
      <c r="J97" s="6"/>
      <c r="K97" s="7"/>
      <c r="L97" s="7"/>
      <c r="M97" s="7"/>
      <c r="N97" s="8"/>
      <c r="O97" s="8"/>
      <c r="P97" s="8"/>
      <c r="Q97" s="8"/>
      <c r="R97" s="8"/>
      <c r="S97" s="8"/>
    </row>
    <row r="98" spans="2:19">
      <c r="B98" s="100"/>
      <c r="C98" s="101"/>
      <c r="D98" s="100"/>
      <c r="E98" s="100"/>
      <c r="F98" s="102"/>
      <c r="G98" s="173"/>
      <c r="H98" s="100"/>
      <c r="I98" s="100"/>
      <c r="J98" s="100"/>
      <c r="K98" s="103"/>
      <c r="L98" s="103"/>
      <c r="M98" s="103"/>
      <c r="N98" s="104"/>
      <c r="O98" s="104"/>
      <c r="P98" s="104"/>
      <c r="Q98" s="104"/>
      <c r="R98" s="104"/>
      <c r="S98" s="104"/>
    </row>
    <row r="99" spans="2:19">
      <c r="B99" s="6"/>
      <c r="C99" s="105"/>
      <c r="D99" s="6"/>
      <c r="E99" s="6"/>
      <c r="F99" s="106"/>
      <c r="G99" s="12"/>
      <c r="H99" s="6"/>
      <c r="I99" s="6"/>
      <c r="J99" s="6"/>
      <c r="K99" s="7"/>
      <c r="L99" s="7"/>
      <c r="M99" s="7"/>
      <c r="N99" s="8"/>
      <c r="O99" s="8"/>
      <c r="P99" s="8"/>
      <c r="Q99" s="8"/>
      <c r="R99" s="8"/>
      <c r="S99" s="8"/>
    </row>
    <row r="100" spans="2:19">
      <c r="B100" s="100"/>
      <c r="C100" s="101"/>
      <c r="D100" s="100"/>
      <c r="E100" s="100"/>
      <c r="F100" s="102"/>
      <c r="G100" s="173"/>
      <c r="H100" s="100"/>
      <c r="I100" s="100"/>
      <c r="J100" s="100"/>
      <c r="K100" s="103"/>
      <c r="L100" s="103"/>
      <c r="M100" s="103"/>
      <c r="N100" s="104"/>
      <c r="O100" s="104"/>
      <c r="P100" s="104"/>
      <c r="Q100" s="104"/>
      <c r="R100" s="104"/>
      <c r="S100" s="104"/>
    </row>
    <row r="101" spans="2:19">
      <c r="B101" s="6"/>
      <c r="C101" s="105"/>
      <c r="D101" s="6"/>
      <c r="E101" s="6"/>
      <c r="F101" s="106"/>
      <c r="G101" s="12"/>
      <c r="H101" s="6"/>
      <c r="I101" s="6"/>
      <c r="J101" s="6"/>
      <c r="K101" s="7"/>
      <c r="L101" s="7"/>
      <c r="M101" s="7"/>
      <c r="N101" s="8"/>
      <c r="O101" s="8"/>
      <c r="P101" s="8"/>
      <c r="Q101" s="8"/>
      <c r="R101" s="8"/>
      <c r="S101" s="8"/>
    </row>
    <row r="102" spans="2:19">
      <c r="B102" s="100"/>
      <c r="C102" s="101"/>
      <c r="D102" s="100"/>
      <c r="E102" s="100"/>
      <c r="F102" s="102"/>
      <c r="G102" s="173"/>
      <c r="H102" s="100"/>
      <c r="I102" s="100"/>
      <c r="J102" s="100"/>
      <c r="K102" s="103"/>
      <c r="L102" s="103"/>
      <c r="M102" s="103"/>
      <c r="N102" s="104"/>
      <c r="O102" s="104"/>
      <c r="P102" s="104"/>
      <c r="Q102" s="104"/>
      <c r="R102" s="104"/>
      <c r="S102" s="104"/>
    </row>
    <row r="103" spans="2:19">
      <c r="B103" s="6"/>
      <c r="C103" s="105"/>
      <c r="D103" s="6"/>
      <c r="E103" s="6"/>
      <c r="F103" s="106"/>
      <c r="G103" s="12"/>
      <c r="H103" s="6"/>
      <c r="I103" s="6"/>
      <c r="J103" s="6"/>
      <c r="K103" s="7"/>
      <c r="L103" s="7"/>
      <c r="M103" s="7"/>
      <c r="N103" s="8"/>
      <c r="O103" s="8"/>
      <c r="P103" s="8"/>
      <c r="Q103" s="8"/>
      <c r="R103" s="8"/>
      <c r="S103" s="8"/>
    </row>
    <row r="104" spans="2:19">
      <c r="B104" s="100"/>
      <c r="C104" s="101"/>
      <c r="D104" s="100"/>
      <c r="E104" s="100"/>
      <c r="F104" s="102"/>
      <c r="G104" s="173"/>
      <c r="H104" s="100"/>
      <c r="I104" s="100"/>
      <c r="J104" s="100"/>
      <c r="K104" s="103"/>
      <c r="L104" s="103"/>
      <c r="M104" s="103"/>
      <c r="N104" s="104"/>
      <c r="O104" s="104"/>
      <c r="P104" s="104"/>
      <c r="Q104" s="104"/>
      <c r="R104" s="104"/>
      <c r="S104" s="104"/>
    </row>
    <row r="105" spans="2:19">
      <c r="B105" s="6"/>
      <c r="C105" s="105"/>
      <c r="D105" s="6"/>
      <c r="E105" s="6"/>
      <c r="F105" s="106"/>
      <c r="G105" s="12"/>
      <c r="H105" s="6"/>
      <c r="I105" s="6"/>
      <c r="J105" s="6"/>
      <c r="K105" s="7"/>
      <c r="L105" s="7"/>
      <c r="M105" s="7"/>
      <c r="N105" s="8"/>
      <c r="O105" s="8"/>
      <c r="P105" s="8"/>
      <c r="Q105" s="8"/>
      <c r="R105" s="8"/>
      <c r="S105" s="8"/>
    </row>
    <row r="106" spans="2:19">
      <c r="B106" s="100"/>
      <c r="C106" s="101"/>
      <c r="D106" s="100"/>
      <c r="E106" s="100"/>
      <c r="F106" s="102"/>
      <c r="G106" s="173"/>
      <c r="H106" s="100"/>
      <c r="I106" s="100"/>
      <c r="J106" s="100"/>
      <c r="K106" s="103"/>
      <c r="L106" s="103"/>
      <c r="M106" s="103"/>
      <c r="N106" s="104"/>
      <c r="O106" s="104"/>
      <c r="P106" s="104"/>
      <c r="Q106" s="104"/>
      <c r="R106" s="104"/>
      <c r="S106" s="104"/>
    </row>
    <row r="107" spans="2:19">
      <c r="B107" s="6"/>
      <c r="C107" s="105"/>
      <c r="D107" s="6"/>
      <c r="E107" s="6"/>
      <c r="F107" s="106"/>
      <c r="G107" s="12"/>
      <c r="H107" s="6"/>
      <c r="I107" s="6"/>
      <c r="J107" s="6"/>
      <c r="K107" s="7"/>
      <c r="L107" s="7"/>
      <c r="M107" s="7"/>
      <c r="N107" s="8"/>
      <c r="O107" s="8"/>
      <c r="P107" s="8"/>
      <c r="Q107" s="8"/>
      <c r="R107" s="8"/>
      <c r="S107" s="8"/>
    </row>
    <row r="108" spans="2:19">
      <c r="B108" s="100"/>
      <c r="C108" s="101"/>
      <c r="D108" s="100"/>
      <c r="E108" s="100"/>
      <c r="F108" s="102"/>
      <c r="G108" s="173"/>
      <c r="H108" s="100"/>
      <c r="I108" s="100"/>
      <c r="J108" s="100"/>
      <c r="K108" s="103"/>
      <c r="L108" s="103"/>
      <c r="M108" s="103"/>
      <c r="N108" s="104"/>
      <c r="O108" s="104"/>
      <c r="P108" s="104"/>
      <c r="Q108" s="104"/>
      <c r="R108" s="104"/>
      <c r="S108" s="104"/>
    </row>
    <row r="109" spans="2:19">
      <c r="B109" s="6"/>
      <c r="C109" s="105"/>
      <c r="D109" s="6"/>
      <c r="E109" s="6"/>
      <c r="F109" s="106"/>
      <c r="G109" s="12"/>
      <c r="H109" s="6"/>
      <c r="I109" s="6"/>
      <c r="J109" s="6"/>
      <c r="K109" s="7"/>
      <c r="L109" s="7"/>
      <c r="M109" s="7"/>
      <c r="N109" s="8"/>
      <c r="O109" s="8"/>
      <c r="P109" s="8"/>
      <c r="Q109" s="8"/>
      <c r="R109" s="8"/>
      <c r="S109" s="8"/>
    </row>
    <row r="110" spans="2:19">
      <c r="B110" s="100"/>
      <c r="C110" s="101"/>
      <c r="D110" s="100"/>
      <c r="E110" s="100"/>
      <c r="F110" s="102"/>
      <c r="G110" s="173"/>
      <c r="H110" s="100"/>
      <c r="I110" s="100"/>
      <c r="J110" s="100"/>
      <c r="K110" s="103"/>
      <c r="L110" s="103"/>
      <c r="M110" s="103"/>
      <c r="N110" s="104"/>
      <c r="O110" s="104"/>
      <c r="P110" s="104"/>
      <c r="Q110" s="104"/>
      <c r="R110" s="104"/>
      <c r="S110" s="104"/>
    </row>
    <row r="111" spans="2:19">
      <c r="B111" s="6"/>
      <c r="C111" s="105"/>
      <c r="D111" s="6"/>
      <c r="E111" s="6"/>
      <c r="F111" s="106"/>
      <c r="G111" s="12"/>
      <c r="H111" s="6"/>
      <c r="I111" s="6"/>
      <c r="J111" s="6"/>
      <c r="K111" s="7"/>
      <c r="L111" s="7"/>
      <c r="M111" s="7"/>
      <c r="N111" s="8"/>
      <c r="O111" s="8"/>
      <c r="P111" s="8"/>
      <c r="Q111" s="8"/>
      <c r="R111" s="8"/>
      <c r="S111" s="8"/>
    </row>
    <row r="112" spans="2:19">
      <c r="B112" s="100"/>
      <c r="C112" s="101"/>
      <c r="D112" s="100"/>
      <c r="E112" s="100"/>
      <c r="F112" s="102"/>
      <c r="G112" s="173"/>
      <c r="H112" s="100"/>
      <c r="I112" s="100"/>
      <c r="J112" s="100"/>
      <c r="K112" s="103"/>
      <c r="L112" s="103"/>
      <c r="M112" s="103"/>
      <c r="N112" s="104"/>
      <c r="O112" s="104"/>
      <c r="P112" s="104"/>
      <c r="Q112" s="104"/>
      <c r="R112" s="104"/>
      <c r="S112" s="104"/>
    </row>
    <row r="113" spans="2:19">
      <c r="B113" s="6"/>
      <c r="C113" s="105"/>
      <c r="D113" s="6"/>
      <c r="E113" s="6"/>
      <c r="F113" s="106"/>
      <c r="G113" s="12"/>
      <c r="H113" s="6"/>
      <c r="I113" s="6"/>
      <c r="J113" s="6"/>
      <c r="K113" s="7"/>
      <c r="L113" s="7"/>
      <c r="M113" s="7"/>
      <c r="N113" s="8"/>
      <c r="O113" s="8"/>
      <c r="P113" s="8"/>
      <c r="Q113" s="8"/>
      <c r="R113" s="8"/>
      <c r="S113" s="8"/>
    </row>
    <row r="114" spans="2:19">
      <c r="B114" s="100"/>
      <c r="C114" s="101"/>
      <c r="D114" s="100"/>
      <c r="E114" s="100"/>
      <c r="F114" s="102"/>
      <c r="G114" s="173"/>
      <c r="H114" s="100"/>
      <c r="I114" s="100"/>
      <c r="J114" s="100"/>
      <c r="K114" s="103"/>
      <c r="L114" s="103"/>
      <c r="M114" s="103"/>
      <c r="N114" s="104"/>
      <c r="O114" s="104"/>
      <c r="P114" s="104"/>
      <c r="Q114" s="104"/>
      <c r="R114" s="104"/>
      <c r="S114" s="104"/>
    </row>
    <row r="115" spans="2:19">
      <c r="B115" s="6"/>
      <c r="C115" s="105"/>
      <c r="D115" s="6"/>
      <c r="E115" s="6"/>
      <c r="F115" s="106"/>
      <c r="G115" s="12"/>
      <c r="H115" s="6"/>
      <c r="I115" s="6"/>
      <c r="J115" s="6"/>
      <c r="K115" s="7"/>
      <c r="L115" s="7"/>
      <c r="M115" s="7"/>
      <c r="N115" s="8"/>
      <c r="O115" s="8"/>
      <c r="P115" s="8"/>
      <c r="Q115" s="8"/>
      <c r="R115" s="8"/>
      <c r="S115" s="8"/>
    </row>
    <row r="116" spans="2:19">
      <c r="B116" s="100"/>
      <c r="C116" s="101"/>
      <c r="D116" s="100"/>
      <c r="E116" s="100"/>
      <c r="F116" s="102"/>
      <c r="G116" s="173"/>
      <c r="H116" s="100"/>
      <c r="I116" s="100"/>
      <c r="J116" s="100"/>
      <c r="K116" s="103"/>
      <c r="L116" s="103"/>
      <c r="M116" s="103"/>
      <c r="N116" s="104"/>
      <c r="O116" s="104"/>
      <c r="P116" s="104"/>
      <c r="Q116" s="104"/>
      <c r="R116" s="104"/>
      <c r="S116" s="104"/>
    </row>
    <row r="117" spans="2:19">
      <c r="B117" s="6"/>
      <c r="C117" s="105"/>
      <c r="D117" s="6"/>
      <c r="E117" s="6"/>
      <c r="F117" s="106"/>
      <c r="G117" s="12"/>
      <c r="H117" s="6"/>
      <c r="I117" s="6"/>
      <c r="J117" s="6"/>
      <c r="K117" s="7"/>
      <c r="L117" s="7"/>
      <c r="M117" s="7"/>
      <c r="N117" s="8"/>
      <c r="O117" s="8"/>
      <c r="P117" s="8"/>
      <c r="Q117" s="8"/>
      <c r="R117" s="8"/>
      <c r="S117" s="8"/>
    </row>
    <row r="118" spans="2:19">
      <c r="B118" s="100"/>
      <c r="C118" s="101"/>
      <c r="D118" s="100"/>
      <c r="E118" s="100"/>
      <c r="F118" s="102"/>
      <c r="G118" s="173"/>
      <c r="H118" s="100"/>
      <c r="I118" s="100"/>
      <c r="J118" s="100"/>
      <c r="K118" s="103"/>
      <c r="L118" s="103"/>
      <c r="M118" s="103"/>
      <c r="N118" s="104"/>
      <c r="O118" s="104"/>
      <c r="P118" s="104"/>
      <c r="Q118" s="104"/>
      <c r="R118" s="104"/>
      <c r="S118" s="104"/>
    </row>
    <row r="119" spans="2:19">
      <c r="B119" s="6"/>
      <c r="C119" s="105"/>
      <c r="D119" s="6"/>
      <c r="E119" s="6"/>
      <c r="F119" s="106"/>
      <c r="G119" s="12"/>
      <c r="H119" s="6"/>
      <c r="I119" s="6"/>
      <c r="J119" s="6"/>
      <c r="K119" s="7"/>
      <c r="L119" s="7"/>
      <c r="M119" s="7"/>
      <c r="N119" s="8"/>
      <c r="O119" s="8"/>
      <c r="P119" s="8"/>
      <c r="Q119" s="8"/>
      <c r="R119" s="8"/>
      <c r="S119" s="8"/>
    </row>
    <row r="120" spans="2:19">
      <c r="B120" s="100"/>
      <c r="C120" s="101"/>
      <c r="D120" s="100"/>
      <c r="E120" s="100"/>
      <c r="F120" s="102"/>
      <c r="G120" s="173"/>
      <c r="H120" s="100"/>
      <c r="I120" s="100"/>
      <c r="J120" s="100"/>
      <c r="K120" s="103"/>
      <c r="L120" s="103"/>
      <c r="M120" s="103"/>
      <c r="N120" s="104"/>
      <c r="O120" s="104"/>
      <c r="P120" s="104"/>
      <c r="Q120" s="104"/>
      <c r="R120" s="104"/>
      <c r="S120" s="104"/>
    </row>
    <row r="121" spans="2:19">
      <c r="B121" s="6"/>
      <c r="C121" s="105"/>
      <c r="D121" s="6"/>
      <c r="E121" s="6"/>
      <c r="F121" s="106"/>
      <c r="G121" s="12"/>
      <c r="H121" s="6"/>
      <c r="I121" s="6"/>
      <c r="J121" s="6"/>
      <c r="K121" s="7"/>
      <c r="L121" s="7"/>
      <c r="M121" s="7"/>
      <c r="N121" s="8"/>
      <c r="O121" s="8"/>
      <c r="P121" s="8"/>
      <c r="Q121" s="8"/>
      <c r="R121" s="8"/>
      <c r="S121" s="8"/>
    </row>
    <row r="122" spans="2:19">
      <c r="B122" s="100"/>
      <c r="C122" s="101"/>
      <c r="D122" s="100"/>
      <c r="E122" s="100"/>
      <c r="F122" s="102"/>
      <c r="G122" s="173"/>
      <c r="H122" s="100"/>
      <c r="I122" s="100"/>
      <c r="J122" s="100"/>
      <c r="K122" s="103"/>
      <c r="L122" s="103"/>
      <c r="M122" s="103"/>
      <c r="N122" s="104"/>
      <c r="O122" s="104"/>
      <c r="P122" s="104"/>
      <c r="Q122" s="104"/>
      <c r="R122" s="104"/>
      <c r="S122" s="104"/>
    </row>
    <row r="123" spans="2:19">
      <c r="B123" s="6"/>
      <c r="C123" s="105"/>
      <c r="D123" s="6"/>
      <c r="E123" s="6"/>
      <c r="F123" s="106"/>
      <c r="G123" s="12"/>
      <c r="H123" s="6"/>
      <c r="I123" s="6"/>
      <c r="J123" s="6"/>
      <c r="K123" s="7"/>
      <c r="L123" s="7"/>
      <c r="M123" s="7"/>
      <c r="N123" s="8"/>
      <c r="O123" s="8"/>
      <c r="P123" s="8"/>
      <c r="Q123" s="8"/>
      <c r="R123" s="8"/>
      <c r="S123" s="8"/>
    </row>
    <row r="124" spans="2:19">
      <c r="B124" s="100"/>
      <c r="C124" s="101"/>
      <c r="D124" s="100"/>
      <c r="E124" s="100"/>
      <c r="F124" s="102"/>
      <c r="G124" s="173"/>
      <c r="H124" s="100"/>
      <c r="I124" s="100"/>
      <c r="J124" s="100"/>
      <c r="K124" s="103"/>
      <c r="L124" s="103"/>
      <c r="M124" s="103"/>
      <c r="N124" s="104"/>
      <c r="O124" s="104"/>
      <c r="P124" s="104"/>
      <c r="Q124" s="104"/>
      <c r="R124" s="104"/>
      <c r="S124" s="104"/>
    </row>
    <row r="125" spans="2:19">
      <c r="B125" s="6"/>
      <c r="C125" s="105"/>
      <c r="D125" s="6"/>
      <c r="E125" s="6"/>
      <c r="F125" s="106"/>
      <c r="G125" s="12"/>
      <c r="H125" s="6"/>
      <c r="I125" s="6"/>
      <c r="J125" s="6"/>
      <c r="K125" s="7"/>
      <c r="L125" s="7"/>
      <c r="M125" s="7"/>
      <c r="N125" s="8"/>
      <c r="O125" s="8"/>
      <c r="P125" s="8"/>
      <c r="Q125" s="8"/>
      <c r="R125" s="8"/>
      <c r="S125" s="8"/>
    </row>
    <row r="126" spans="2:19">
      <c r="B126" s="100"/>
      <c r="C126" s="101"/>
      <c r="D126" s="100"/>
      <c r="E126" s="100"/>
      <c r="F126" s="102"/>
      <c r="G126" s="173"/>
      <c r="H126" s="100"/>
      <c r="I126" s="100"/>
      <c r="J126" s="100"/>
      <c r="K126" s="103"/>
      <c r="L126" s="103"/>
      <c r="M126" s="103"/>
      <c r="N126" s="104"/>
      <c r="O126" s="104"/>
      <c r="P126" s="104"/>
      <c r="Q126" s="104"/>
      <c r="R126" s="104"/>
      <c r="S126" s="104"/>
    </row>
    <row r="127" spans="2:19">
      <c r="B127" s="6"/>
      <c r="C127" s="105"/>
      <c r="D127" s="6"/>
      <c r="E127" s="6"/>
      <c r="F127" s="106"/>
      <c r="G127" s="12"/>
      <c r="H127" s="6"/>
      <c r="I127" s="6"/>
      <c r="J127" s="6"/>
      <c r="K127" s="7"/>
      <c r="L127" s="7"/>
      <c r="M127" s="7"/>
      <c r="N127" s="8"/>
      <c r="O127" s="8"/>
      <c r="P127" s="8"/>
      <c r="Q127" s="8"/>
      <c r="R127" s="8"/>
      <c r="S127" s="8"/>
    </row>
    <row r="128" spans="2:19">
      <c r="B128" s="100"/>
      <c r="C128" s="101"/>
      <c r="D128" s="100"/>
      <c r="E128" s="100"/>
      <c r="F128" s="102"/>
      <c r="G128" s="173"/>
      <c r="H128" s="100"/>
      <c r="I128" s="100"/>
      <c r="J128" s="100"/>
      <c r="K128" s="103"/>
      <c r="L128" s="103"/>
      <c r="M128" s="103"/>
      <c r="N128" s="104"/>
      <c r="O128" s="104"/>
      <c r="P128" s="104"/>
      <c r="Q128" s="104"/>
      <c r="R128" s="104"/>
      <c r="S128" s="104"/>
    </row>
    <row r="129" spans="2:19">
      <c r="B129" s="6"/>
      <c r="C129" s="105"/>
      <c r="D129" s="6"/>
      <c r="E129" s="6"/>
      <c r="F129" s="106"/>
      <c r="G129" s="12"/>
      <c r="H129" s="6"/>
      <c r="I129" s="6"/>
      <c r="J129" s="6"/>
      <c r="K129" s="7"/>
      <c r="L129" s="7"/>
      <c r="M129" s="7"/>
      <c r="N129" s="8"/>
      <c r="O129" s="8"/>
      <c r="P129" s="8"/>
      <c r="Q129" s="8"/>
      <c r="R129" s="8"/>
      <c r="S129" s="8"/>
    </row>
    <row r="130" spans="2:19">
      <c r="B130" s="100"/>
      <c r="C130" s="101"/>
      <c r="D130" s="100"/>
      <c r="E130" s="100"/>
      <c r="F130" s="102"/>
      <c r="G130" s="173"/>
      <c r="H130" s="100"/>
      <c r="I130" s="100"/>
      <c r="J130" s="100"/>
      <c r="K130" s="103"/>
      <c r="L130" s="103"/>
      <c r="M130" s="103"/>
      <c r="N130" s="104"/>
      <c r="O130" s="104"/>
      <c r="P130" s="104"/>
      <c r="Q130" s="104"/>
      <c r="R130" s="104"/>
      <c r="S130" s="104"/>
    </row>
    <row r="131" spans="2:19">
      <c r="B131" s="6"/>
      <c r="C131" s="105"/>
      <c r="D131" s="6"/>
      <c r="E131" s="6"/>
      <c r="F131" s="106"/>
      <c r="G131" s="12"/>
      <c r="H131" s="6"/>
      <c r="I131" s="6"/>
      <c r="J131" s="6"/>
      <c r="K131" s="7"/>
      <c r="L131" s="7"/>
      <c r="M131" s="7"/>
      <c r="N131" s="8"/>
      <c r="O131" s="8"/>
      <c r="P131" s="8"/>
      <c r="Q131" s="8"/>
      <c r="R131" s="8"/>
      <c r="S131" s="8"/>
    </row>
    <row r="132" spans="2:19">
      <c r="B132" s="100"/>
      <c r="C132" s="101"/>
      <c r="D132" s="100"/>
      <c r="E132" s="100"/>
      <c r="F132" s="102"/>
      <c r="G132" s="173"/>
      <c r="H132" s="100"/>
      <c r="I132" s="100"/>
      <c r="J132" s="100"/>
      <c r="K132" s="103"/>
      <c r="L132" s="103"/>
      <c r="M132" s="103"/>
      <c r="N132" s="104"/>
      <c r="O132" s="104"/>
      <c r="P132" s="104"/>
      <c r="Q132" s="104"/>
      <c r="R132" s="104"/>
      <c r="S132" s="104"/>
    </row>
    <row r="133" spans="2:19">
      <c r="B133" s="6"/>
      <c r="C133" s="105"/>
      <c r="D133" s="6"/>
      <c r="E133" s="6"/>
      <c r="F133" s="106"/>
      <c r="G133" s="12"/>
      <c r="H133" s="6"/>
      <c r="I133" s="6"/>
      <c r="J133" s="6"/>
      <c r="K133" s="7"/>
      <c r="L133" s="7"/>
      <c r="M133" s="7"/>
      <c r="N133" s="8"/>
      <c r="O133" s="8"/>
      <c r="P133" s="8"/>
      <c r="Q133" s="8"/>
      <c r="R133" s="8"/>
      <c r="S133" s="8"/>
    </row>
    <row r="134" spans="2:19">
      <c r="B134" s="100"/>
      <c r="C134" s="101"/>
      <c r="D134" s="100"/>
      <c r="E134" s="100"/>
      <c r="F134" s="102"/>
      <c r="G134" s="173"/>
      <c r="H134" s="100"/>
      <c r="I134" s="100"/>
      <c r="J134" s="100"/>
      <c r="K134" s="103"/>
      <c r="L134" s="103"/>
      <c r="M134" s="103"/>
      <c r="N134" s="104"/>
      <c r="O134" s="104"/>
      <c r="P134" s="104"/>
      <c r="Q134" s="104"/>
      <c r="R134" s="104"/>
      <c r="S134" s="104"/>
    </row>
    <row r="135" spans="2:19">
      <c r="B135" s="6"/>
      <c r="C135" s="105"/>
      <c r="D135" s="6"/>
      <c r="E135" s="6"/>
      <c r="F135" s="106"/>
      <c r="G135" s="12"/>
      <c r="H135" s="6"/>
      <c r="I135" s="6"/>
      <c r="J135" s="6"/>
      <c r="K135" s="7"/>
      <c r="L135" s="7"/>
      <c r="M135" s="7"/>
      <c r="N135" s="8"/>
      <c r="O135" s="8"/>
      <c r="P135" s="8"/>
      <c r="Q135" s="8"/>
      <c r="R135" s="8"/>
      <c r="S135" s="8"/>
    </row>
    <row r="136" spans="2:19">
      <c r="B136" s="100"/>
      <c r="C136" s="101"/>
      <c r="D136" s="100"/>
      <c r="E136" s="100"/>
      <c r="F136" s="102"/>
      <c r="G136" s="173"/>
      <c r="H136" s="100"/>
      <c r="I136" s="100"/>
      <c r="J136" s="100"/>
      <c r="K136" s="103"/>
      <c r="L136" s="103"/>
      <c r="M136" s="103"/>
      <c r="N136" s="104"/>
      <c r="O136" s="104"/>
      <c r="P136" s="104"/>
      <c r="Q136" s="104"/>
      <c r="R136" s="104"/>
      <c r="S136" s="104"/>
    </row>
    <row r="137" spans="2:19">
      <c r="B137" s="6"/>
      <c r="C137" s="105"/>
      <c r="D137" s="6"/>
      <c r="E137" s="6"/>
      <c r="F137" s="106"/>
      <c r="G137" s="12"/>
      <c r="H137" s="6"/>
      <c r="I137" s="6"/>
      <c r="J137" s="6"/>
      <c r="K137" s="7"/>
      <c r="L137" s="7"/>
      <c r="M137" s="7"/>
      <c r="N137" s="8"/>
      <c r="O137" s="8"/>
      <c r="P137" s="8"/>
      <c r="Q137" s="8"/>
      <c r="R137" s="8"/>
      <c r="S137" s="8"/>
    </row>
    <row r="138" spans="2:19">
      <c r="B138" s="100"/>
      <c r="C138" s="101"/>
      <c r="D138" s="100"/>
      <c r="E138" s="100"/>
      <c r="F138" s="102"/>
      <c r="G138" s="173"/>
      <c r="H138" s="100"/>
      <c r="I138" s="100"/>
      <c r="J138" s="100"/>
      <c r="K138" s="103"/>
      <c r="L138" s="103"/>
      <c r="M138" s="103"/>
      <c r="N138" s="104"/>
      <c r="O138" s="104"/>
      <c r="P138" s="104"/>
      <c r="Q138" s="104"/>
      <c r="R138" s="104"/>
      <c r="S138" s="104"/>
    </row>
    <row r="139" spans="2:19">
      <c r="B139" s="6"/>
      <c r="C139" s="105"/>
      <c r="D139" s="6"/>
      <c r="E139" s="6"/>
      <c r="F139" s="106"/>
      <c r="G139" s="12"/>
      <c r="H139" s="6"/>
      <c r="I139" s="6"/>
      <c r="J139" s="6"/>
      <c r="K139" s="7"/>
      <c r="L139" s="7"/>
      <c r="M139" s="7"/>
      <c r="N139" s="8"/>
      <c r="O139" s="8"/>
      <c r="P139" s="8"/>
      <c r="Q139" s="8"/>
      <c r="R139" s="8"/>
      <c r="S139" s="8"/>
    </row>
    <row r="140" spans="2:19">
      <c r="B140" s="100"/>
      <c r="C140" s="101"/>
      <c r="D140" s="100"/>
      <c r="E140" s="100"/>
      <c r="F140" s="102"/>
      <c r="G140" s="173"/>
      <c r="H140" s="100"/>
      <c r="I140" s="100"/>
      <c r="J140" s="100"/>
      <c r="K140" s="103"/>
      <c r="L140" s="103"/>
      <c r="M140" s="103"/>
      <c r="N140" s="104"/>
      <c r="O140" s="104"/>
      <c r="P140" s="104"/>
      <c r="Q140" s="104"/>
      <c r="R140" s="104"/>
      <c r="S140" s="104"/>
    </row>
    <row r="141" spans="2:19">
      <c r="B141" s="6"/>
      <c r="C141" s="105"/>
      <c r="D141" s="6"/>
      <c r="E141" s="6"/>
      <c r="F141" s="106"/>
      <c r="G141" s="12"/>
      <c r="H141" s="6"/>
      <c r="I141" s="6"/>
      <c r="J141" s="6"/>
      <c r="K141" s="7"/>
      <c r="L141" s="7"/>
      <c r="M141" s="7"/>
      <c r="N141" s="8"/>
      <c r="O141" s="8"/>
      <c r="P141" s="8"/>
      <c r="Q141" s="8"/>
      <c r="R141" s="8"/>
      <c r="S141" s="8"/>
    </row>
    <row r="142" spans="2:19">
      <c r="B142" s="100"/>
      <c r="C142" s="101"/>
      <c r="D142" s="100"/>
      <c r="E142" s="100"/>
      <c r="F142" s="102"/>
      <c r="G142" s="173"/>
      <c r="H142" s="100"/>
      <c r="I142" s="100"/>
      <c r="J142" s="100"/>
      <c r="K142" s="103"/>
      <c r="L142" s="103"/>
      <c r="M142" s="103"/>
      <c r="N142" s="104"/>
      <c r="O142" s="104"/>
      <c r="P142" s="104"/>
      <c r="Q142" s="104"/>
      <c r="R142" s="104"/>
      <c r="S142" s="104"/>
    </row>
    <row r="143" spans="2:19">
      <c r="B143" s="6"/>
      <c r="C143" s="105"/>
      <c r="D143" s="6"/>
      <c r="E143" s="6"/>
      <c r="F143" s="106"/>
      <c r="G143" s="12"/>
      <c r="H143" s="6"/>
      <c r="I143" s="6"/>
      <c r="J143" s="6"/>
      <c r="K143" s="7"/>
      <c r="L143" s="7"/>
      <c r="M143" s="7"/>
      <c r="N143" s="8"/>
      <c r="O143" s="8"/>
      <c r="P143" s="8"/>
      <c r="Q143" s="8"/>
      <c r="R143" s="8"/>
      <c r="S143" s="8"/>
    </row>
    <row r="144" spans="2:19">
      <c r="B144" s="100"/>
      <c r="C144" s="101"/>
      <c r="D144" s="100"/>
      <c r="E144" s="100"/>
      <c r="F144" s="102"/>
      <c r="G144" s="173"/>
      <c r="H144" s="100"/>
      <c r="I144" s="100"/>
      <c r="J144" s="100"/>
      <c r="K144" s="103"/>
      <c r="L144" s="103"/>
      <c r="M144" s="103"/>
      <c r="N144" s="104"/>
      <c r="O144" s="104"/>
      <c r="P144" s="104"/>
      <c r="Q144" s="104"/>
      <c r="R144" s="104"/>
      <c r="S144" s="104"/>
    </row>
    <row r="145" spans="2:19">
      <c r="B145" s="6"/>
      <c r="C145" s="105"/>
      <c r="D145" s="6"/>
      <c r="E145" s="6"/>
      <c r="F145" s="106"/>
      <c r="G145" s="12"/>
      <c r="H145" s="6"/>
      <c r="I145" s="6"/>
      <c r="J145" s="6"/>
      <c r="K145" s="7"/>
      <c r="L145" s="7"/>
      <c r="M145" s="7"/>
      <c r="N145" s="8"/>
      <c r="O145" s="8"/>
      <c r="P145" s="8"/>
      <c r="Q145" s="8"/>
      <c r="R145" s="8"/>
      <c r="S145" s="8"/>
    </row>
    <row r="146" spans="2:19">
      <c r="B146" s="100"/>
      <c r="C146" s="101"/>
      <c r="D146" s="100"/>
      <c r="E146" s="100"/>
      <c r="F146" s="102"/>
      <c r="G146" s="173"/>
      <c r="H146" s="100"/>
      <c r="I146" s="100"/>
      <c r="J146" s="100"/>
      <c r="K146" s="103"/>
      <c r="L146" s="103"/>
      <c r="M146" s="103"/>
      <c r="N146" s="104"/>
      <c r="O146" s="104"/>
      <c r="P146" s="104"/>
      <c r="Q146" s="104"/>
      <c r="R146" s="104"/>
      <c r="S146" s="104"/>
    </row>
    <row r="147" spans="2:19">
      <c r="B147" s="6"/>
      <c r="C147" s="105"/>
      <c r="D147" s="6"/>
      <c r="E147" s="6"/>
      <c r="F147" s="106"/>
      <c r="G147" s="12"/>
      <c r="H147" s="6"/>
      <c r="I147" s="6"/>
      <c r="J147" s="6"/>
      <c r="K147" s="7"/>
      <c r="L147" s="7"/>
      <c r="M147" s="7"/>
      <c r="N147" s="8"/>
      <c r="O147" s="8"/>
      <c r="P147" s="8"/>
      <c r="Q147" s="8"/>
      <c r="R147" s="8"/>
      <c r="S147" s="8"/>
    </row>
    <row r="148" spans="2:19">
      <c r="B148" s="100"/>
      <c r="C148" s="101"/>
      <c r="D148" s="100"/>
      <c r="E148" s="100"/>
      <c r="F148" s="102"/>
      <c r="G148" s="173"/>
      <c r="H148" s="100"/>
      <c r="I148" s="100"/>
      <c r="J148" s="100"/>
      <c r="K148" s="103"/>
      <c r="L148" s="103"/>
      <c r="M148" s="103"/>
      <c r="N148" s="104"/>
      <c r="O148" s="104"/>
      <c r="P148" s="104"/>
      <c r="Q148" s="104"/>
      <c r="R148" s="104"/>
      <c r="S148" s="104"/>
    </row>
    <row r="149" spans="2:19">
      <c r="B149" s="6"/>
      <c r="C149" s="105"/>
      <c r="D149" s="6"/>
      <c r="E149" s="6"/>
      <c r="F149" s="106"/>
      <c r="G149" s="12"/>
      <c r="H149" s="6"/>
      <c r="I149" s="6"/>
      <c r="J149" s="6"/>
      <c r="K149" s="7"/>
      <c r="L149" s="7"/>
      <c r="M149" s="7"/>
      <c r="N149" s="8"/>
      <c r="O149" s="8"/>
      <c r="P149" s="8"/>
      <c r="Q149" s="8"/>
      <c r="R149" s="8"/>
      <c r="S149" s="8"/>
    </row>
    <row r="150" spans="2:19">
      <c r="B150" s="100"/>
      <c r="C150" s="101"/>
      <c r="D150" s="100"/>
      <c r="E150" s="100"/>
      <c r="F150" s="102"/>
      <c r="G150" s="173"/>
      <c r="H150" s="100"/>
      <c r="I150" s="100"/>
      <c r="J150" s="100"/>
      <c r="K150" s="103"/>
      <c r="L150" s="103"/>
      <c r="M150" s="103"/>
      <c r="N150" s="104"/>
      <c r="O150" s="104"/>
      <c r="P150" s="104"/>
      <c r="Q150" s="104"/>
      <c r="R150" s="104"/>
      <c r="S150" s="104"/>
    </row>
    <row r="151" spans="2:19">
      <c r="B151" s="6"/>
      <c r="C151" s="105"/>
      <c r="D151" s="6"/>
      <c r="E151" s="6"/>
      <c r="F151" s="106"/>
      <c r="G151" s="12"/>
      <c r="H151" s="6"/>
      <c r="I151" s="6"/>
      <c r="J151" s="6"/>
      <c r="K151" s="7"/>
      <c r="L151" s="7"/>
      <c r="M151" s="7"/>
      <c r="N151" s="8"/>
      <c r="O151" s="8"/>
      <c r="P151" s="8"/>
      <c r="Q151" s="8"/>
      <c r="R151" s="8"/>
      <c r="S151" s="8"/>
    </row>
    <row r="152" spans="2:19">
      <c r="B152" s="100"/>
      <c r="C152" s="101"/>
      <c r="D152" s="100"/>
      <c r="E152" s="100"/>
      <c r="F152" s="102"/>
      <c r="G152" s="173"/>
      <c r="H152" s="100"/>
      <c r="I152" s="100"/>
      <c r="J152" s="100"/>
      <c r="K152" s="103"/>
      <c r="L152" s="103"/>
      <c r="M152" s="103"/>
      <c r="N152" s="104"/>
      <c r="O152" s="104"/>
      <c r="P152" s="104"/>
      <c r="Q152" s="104"/>
      <c r="R152" s="104"/>
      <c r="S152" s="104"/>
    </row>
    <row r="153" spans="2:19">
      <c r="B153" s="6"/>
      <c r="C153" s="105"/>
      <c r="D153" s="6"/>
      <c r="E153" s="6"/>
      <c r="F153" s="106"/>
      <c r="G153" s="12"/>
      <c r="H153" s="6"/>
      <c r="I153" s="6"/>
      <c r="J153" s="6"/>
      <c r="K153" s="7"/>
      <c r="L153" s="7"/>
      <c r="M153" s="7"/>
      <c r="N153" s="8"/>
      <c r="O153" s="8"/>
      <c r="P153" s="8"/>
      <c r="Q153" s="8"/>
      <c r="R153" s="8"/>
      <c r="S153" s="8"/>
    </row>
    <row r="154" spans="2:19">
      <c r="B154" s="100"/>
      <c r="C154" s="101"/>
      <c r="D154" s="100"/>
      <c r="E154" s="100"/>
      <c r="F154" s="102"/>
      <c r="G154" s="173"/>
      <c r="H154" s="100"/>
      <c r="I154" s="100"/>
      <c r="J154" s="100"/>
      <c r="K154" s="103"/>
      <c r="L154" s="103"/>
      <c r="M154" s="103"/>
      <c r="N154" s="104"/>
      <c r="O154" s="104"/>
      <c r="P154" s="104"/>
      <c r="Q154" s="104"/>
      <c r="R154" s="104"/>
      <c r="S154" s="104"/>
    </row>
    <row r="155" spans="2:19">
      <c r="B155" s="6"/>
      <c r="C155" s="105"/>
      <c r="D155" s="6"/>
      <c r="E155" s="6"/>
      <c r="F155" s="106"/>
      <c r="G155" s="12"/>
      <c r="H155" s="6"/>
      <c r="I155" s="6"/>
      <c r="J155" s="6"/>
      <c r="K155" s="7"/>
      <c r="L155" s="7"/>
      <c r="M155" s="7"/>
      <c r="N155" s="8"/>
      <c r="O155" s="8"/>
      <c r="P155" s="8"/>
      <c r="Q155" s="8"/>
      <c r="R155" s="8"/>
      <c r="S155" s="8"/>
    </row>
    <row r="156" spans="2:19">
      <c r="B156" s="100"/>
      <c r="C156" s="101"/>
      <c r="D156" s="100"/>
      <c r="E156" s="100"/>
      <c r="F156" s="102"/>
      <c r="G156" s="173"/>
      <c r="H156" s="100"/>
      <c r="I156" s="100"/>
      <c r="J156" s="100"/>
      <c r="K156" s="103"/>
      <c r="L156" s="103"/>
      <c r="M156" s="103"/>
      <c r="N156" s="104"/>
      <c r="O156" s="104"/>
      <c r="P156" s="104"/>
      <c r="Q156" s="104"/>
      <c r="R156" s="104"/>
      <c r="S156" s="104"/>
    </row>
    <row r="157" spans="2:19">
      <c r="B157" s="6"/>
      <c r="C157" s="105"/>
      <c r="D157" s="6"/>
      <c r="E157" s="6"/>
      <c r="F157" s="106"/>
      <c r="G157" s="12"/>
      <c r="H157" s="6"/>
      <c r="I157" s="6"/>
      <c r="J157" s="6"/>
      <c r="K157" s="7"/>
      <c r="L157" s="7"/>
      <c r="M157" s="7"/>
      <c r="N157" s="8"/>
      <c r="O157" s="8"/>
      <c r="P157" s="8"/>
      <c r="Q157" s="8"/>
      <c r="R157" s="8"/>
      <c r="S157" s="8"/>
    </row>
    <row r="158" spans="2:19">
      <c r="B158" s="100"/>
      <c r="C158" s="101"/>
      <c r="D158" s="100"/>
      <c r="E158" s="100"/>
      <c r="F158" s="102"/>
      <c r="G158" s="173"/>
      <c r="H158" s="100"/>
      <c r="I158" s="100"/>
      <c r="J158" s="100"/>
      <c r="K158" s="103"/>
      <c r="L158" s="103"/>
      <c r="M158" s="103"/>
      <c r="N158" s="104"/>
      <c r="O158" s="104"/>
      <c r="P158" s="104"/>
      <c r="Q158" s="104"/>
      <c r="R158" s="104"/>
      <c r="S158" s="104"/>
    </row>
    <row r="159" spans="2:19">
      <c r="B159" s="6"/>
      <c r="C159" s="105"/>
      <c r="D159" s="6"/>
      <c r="E159" s="6"/>
      <c r="F159" s="106"/>
      <c r="G159" s="12"/>
      <c r="H159" s="6"/>
      <c r="I159" s="6"/>
      <c r="J159" s="6"/>
      <c r="K159" s="7"/>
      <c r="L159" s="7"/>
      <c r="M159" s="7"/>
      <c r="N159" s="8"/>
      <c r="O159" s="8"/>
      <c r="P159" s="8"/>
      <c r="Q159" s="8"/>
      <c r="R159" s="8"/>
      <c r="S159" s="8"/>
    </row>
    <row r="160" spans="2:19">
      <c r="B160" s="100"/>
      <c r="C160" s="101"/>
      <c r="D160" s="100"/>
      <c r="E160" s="100"/>
      <c r="F160" s="102"/>
      <c r="G160" s="173"/>
      <c r="H160" s="100"/>
      <c r="I160" s="100"/>
      <c r="J160" s="100"/>
      <c r="K160" s="103"/>
      <c r="L160" s="103"/>
      <c r="M160" s="103"/>
      <c r="N160" s="104"/>
      <c r="O160" s="104"/>
      <c r="P160" s="104"/>
      <c r="Q160" s="104"/>
      <c r="R160" s="104"/>
      <c r="S160" s="104"/>
    </row>
    <row r="161" spans="2:19">
      <c r="B161" s="6"/>
      <c r="C161" s="105"/>
      <c r="D161" s="6"/>
      <c r="E161" s="6"/>
      <c r="F161" s="106"/>
      <c r="G161" s="12"/>
      <c r="H161" s="6"/>
      <c r="I161" s="6"/>
      <c r="J161" s="6"/>
      <c r="K161" s="7"/>
      <c r="L161" s="7"/>
      <c r="M161" s="7"/>
      <c r="N161" s="8"/>
      <c r="O161" s="8"/>
      <c r="P161" s="8"/>
      <c r="Q161" s="8"/>
      <c r="R161" s="8"/>
      <c r="S161" s="8"/>
    </row>
    <row r="162" spans="2:19">
      <c r="B162" s="100"/>
      <c r="C162" s="101"/>
      <c r="D162" s="100"/>
      <c r="E162" s="100"/>
      <c r="F162" s="102"/>
      <c r="G162" s="173"/>
      <c r="H162" s="100"/>
      <c r="I162" s="100"/>
      <c r="J162" s="100"/>
      <c r="K162" s="103"/>
      <c r="L162" s="103"/>
      <c r="M162" s="103"/>
      <c r="N162" s="104"/>
      <c r="O162" s="104"/>
      <c r="P162" s="104"/>
      <c r="Q162" s="104"/>
      <c r="R162" s="104"/>
      <c r="S162" s="104"/>
    </row>
    <row r="163" spans="2:19">
      <c r="B163" s="6"/>
      <c r="C163" s="105"/>
      <c r="D163" s="6"/>
      <c r="E163" s="6"/>
      <c r="F163" s="106"/>
      <c r="G163" s="12"/>
      <c r="H163" s="6"/>
      <c r="I163" s="6"/>
      <c r="J163" s="6"/>
      <c r="K163" s="7"/>
      <c r="L163" s="7"/>
      <c r="M163" s="7"/>
      <c r="N163" s="8"/>
      <c r="O163" s="8"/>
      <c r="P163" s="8"/>
      <c r="Q163" s="8"/>
      <c r="R163" s="8"/>
      <c r="S163" s="8"/>
    </row>
    <row r="164" spans="2:19">
      <c r="B164" s="100"/>
      <c r="C164" s="101"/>
      <c r="D164" s="100"/>
      <c r="E164" s="100"/>
      <c r="F164" s="102"/>
      <c r="G164" s="173"/>
      <c r="H164" s="100"/>
      <c r="I164" s="100"/>
      <c r="J164" s="100"/>
      <c r="K164" s="103"/>
      <c r="L164" s="103"/>
      <c r="M164" s="103"/>
      <c r="N164" s="104"/>
      <c r="O164" s="104"/>
      <c r="P164" s="104"/>
      <c r="Q164" s="104"/>
      <c r="R164" s="104"/>
      <c r="S164" s="104"/>
    </row>
    <row r="165" spans="2:19">
      <c r="B165" s="6"/>
      <c r="C165" s="105"/>
      <c r="D165" s="6"/>
      <c r="E165" s="6"/>
      <c r="F165" s="106"/>
      <c r="G165" s="12"/>
      <c r="H165" s="6"/>
      <c r="I165" s="6"/>
      <c r="J165" s="6"/>
      <c r="K165" s="7"/>
      <c r="L165" s="7"/>
      <c r="M165" s="7"/>
      <c r="N165" s="8"/>
      <c r="O165" s="8"/>
      <c r="P165" s="8"/>
      <c r="Q165" s="8"/>
      <c r="R165" s="8"/>
      <c r="S165" s="8"/>
    </row>
    <row r="166" spans="2:19">
      <c r="B166" s="100"/>
      <c r="C166" s="101"/>
      <c r="D166" s="100"/>
      <c r="E166" s="100"/>
      <c r="F166" s="102"/>
      <c r="G166" s="173"/>
      <c r="H166" s="100"/>
      <c r="I166" s="100"/>
      <c r="J166" s="100"/>
      <c r="K166" s="103"/>
      <c r="L166" s="103"/>
      <c r="M166" s="103"/>
      <c r="N166" s="104"/>
      <c r="O166" s="104"/>
      <c r="P166" s="104"/>
      <c r="Q166" s="104"/>
      <c r="R166" s="104"/>
      <c r="S166" s="104"/>
    </row>
    <row r="167" spans="2:19">
      <c r="B167" s="6"/>
      <c r="C167" s="105"/>
      <c r="D167" s="6"/>
      <c r="E167" s="6"/>
      <c r="F167" s="106"/>
      <c r="G167" s="12"/>
      <c r="H167" s="6"/>
      <c r="I167" s="6"/>
      <c r="J167" s="6"/>
      <c r="K167" s="7"/>
      <c r="L167" s="7"/>
      <c r="M167" s="7"/>
      <c r="N167" s="8"/>
      <c r="O167" s="8"/>
      <c r="P167" s="8"/>
      <c r="Q167" s="8"/>
      <c r="R167" s="8"/>
      <c r="S167" s="8"/>
    </row>
    <row r="168" spans="2:19">
      <c r="B168" s="100"/>
      <c r="C168" s="101"/>
      <c r="D168" s="100"/>
      <c r="E168" s="100"/>
      <c r="F168" s="102"/>
      <c r="G168" s="173"/>
      <c r="H168" s="100"/>
      <c r="I168" s="100"/>
      <c r="J168" s="100"/>
      <c r="K168" s="103"/>
      <c r="L168" s="103"/>
      <c r="M168" s="103"/>
      <c r="N168" s="104"/>
      <c r="O168" s="104"/>
      <c r="P168" s="104"/>
      <c r="Q168" s="104"/>
      <c r="R168" s="104"/>
      <c r="S168" s="104"/>
    </row>
    <row r="169" spans="2:19">
      <c r="B169" s="6"/>
      <c r="C169" s="105"/>
      <c r="D169" s="6"/>
      <c r="E169" s="6"/>
      <c r="F169" s="106"/>
      <c r="G169" s="12"/>
      <c r="H169" s="6"/>
      <c r="I169" s="6"/>
      <c r="J169" s="6"/>
      <c r="K169" s="7"/>
      <c r="L169" s="7"/>
      <c r="M169" s="7"/>
      <c r="N169" s="8"/>
      <c r="O169" s="8"/>
      <c r="P169" s="8"/>
      <c r="Q169" s="8"/>
      <c r="R169" s="8"/>
      <c r="S169" s="8"/>
    </row>
    <row r="170" spans="2:19">
      <c r="B170" s="100"/>
      <c r="C170" s="101"/>
      <c r="D170" s="100"/>
      <c r="E170" s="100"/>
      <c r="F170" s="102"/>
      <c r="G170" s="173"/>
      <c r="H170" s="100"/>
      <c r="I170" s="100"/>
      <c r="J170" s="100"/>
      <c r="K170" s="103"/>
      <c r="L170" s="103"/>
      <c r="M170" s="103"/>
      <c r="N170" s="104"/>
      <c r="O170" s="104"/>
      <c r="P170" s="104"/>
      <c r="Q170" s="104"/>
      <c r="R170" s="104"/>
      <c r="S170" s="104"/>
    </row>
    <row r="171" spans="2:19">
      <c r="B171" s="6"/>
      <c r="C171" s="105"/>
      <c r="D171" s="6"/>
      <c r="E171" s="6"/>
      <c r="F171" s="106"/>
      <c r="G171" s="12"/>
      <c r="H171" s="6"/>
      <c r="I171" s="6"/>
      <c r="J171" s="6"/>
      <c r="K171" s="7"/>
      <c r="L171" s="7"/>
      <c r="M171" s="7"/>
      <c r="N171" s="8"/>
      <c r="O171" s="8"/>
      <c r="P171" s="8"/>
      <c r="Q171" s="8"/>
      <c r="R171" s="8"/>
      <c r="S171" s="8"/>
    </row>
    <row r="172" spans="2:19">
      <c r="B172" s="100"/>
      <c r="C172" s="101"/>
      <c r="D172" s="100"/>
      <c r="E172" s="100"/>
      <c r="F172" s="102"/>
      <c r="G172" s="173"/>
      <c r="H172" s="100"/>
      <c r="I172" s="100"/>
      <c r="J172" s="100"/>
      <c r="K172" s="103"/>
      <c r="L172" s="103"/>
      <c r="M172" s="103"/>
      <c r="N172" s="104"/>
      <c r="O172" s="104"/>
      <c r="P172" s="104"/>
      <c r="Q172" s="104"/>
      <c r="R172" s="104"/>
      <c r="S172" s="104"/>
    </row>
    <row r="173" spans="2:19">
      <c r="B173" s="6"/>
      <c r="C173" s="105"/>
      <c r="D173" s="6"/>
      <c r="E173" s="6"/>
      <c r="F173" s="106"/>
      <c r="G173" s="12"/>
      <c r="H173" s="6"/>
      <c r="I173" s="6"/>
      <c r="J173" s="6"/>
      <c r="K173" s="7"/>
      <c r="L173" s="7"/>
      <c r="M173" s="7"/>
      <c r="N173" s="8"/>
      <c r="O173" s="8"/>
      <c r="P173" s="8"/>
      <c r="Q173" s="8"/>
      <c r="R173" s="8"/>
      <c r="S173" s="8"/>
    </row>
    <row r="174" spans="2:19">
      <c r="B174" s="100"/>
      <c r="C174" s="101"/>
      <c r="D174" s="100"/>
      <c r="E174" s="100"/>
      <c r="F174" s="102"/>
      <c r="G174" s="173"/>
      <c r="H174" s="100"/>
      <c r="I174" s="100"/>
      <c r="J174" s="100"/>
      <c r="K174" s="103"/>
      <c r="L174" s="103"/>
      <c r="M174" s="103"/>
      <c r="N174" s="104"/>
      <c r="O174" s="104"/>
      <c r="P174" s="104"/>
      <c r="Q174" s="104"/>
      <c r="R174" s="104"/>
      <c r="S174" s="104"/>
    </row>
    <row r="175" spans="2:19">
      <c r="B175" s="6"/>
      <c r="C175" s="105"/>
      <c r="D175" s="6"/>
      <c r="E175" s="6"/>
      <c r="F175" s="106"/>
      <c r="G175" s="12"/>
      <c r="H175" s="6"/>
      <c r="I175" s="6"/>
      <c r="J175" s="6"/>
      <c r="K175" s="7"/>
      <c r="L175" s="7"/>
      <c r="M175" s="7"/>
      <c r="N175" s="8"/>
      <c r="O175" s="8"/>
      <c r="P175" s="8"/>
      <c r="Q175" s="8"/>
      <c r="R175" s="8"/>
      <c r="S175" s="8"/>
    </row>
    <row r="176" spans="2:19">
      <c r="B176" s="100"/>
      <c r="C176" s="101"/>
      <c r="D176" s="100"/>
      <c r="E176" s="100"/>
      <c r="F176" s="102"/>
      <c r="G176" s="173"/>
      <c r="H176" s="100"/>
      <c r="I176" s="100"/>
      <c r="J176" s="100"/>
      <c r="K176" s="103"/>
      <c r="L176" s="103"/>
      <c r="M176" s="103"/>
      <c r="N176" s="104"/>
      <c r="O176" s="104"/>
      <c r="P176" s="104"/>
      <c r="Q176" s="104"/>
      <c r="R176" s="104"/>
      <c r="S176" s="104"/>
    </row>
    <row r="177" spans="2:19">
      <c r="B177" s="6"/>
      <c r="C177" s="105"/>
      <c r="D177" s="6"/>
      <c r="E177" s="6"/>
      <c r="F177" s="106"/>
      <c r="G177" s="12"/>
      <c r="H177" s="6"/>
      <c r="I177" s="6"/>
      <c r="J177" s="6"/>
      <c r="K177" s="7"/>
      <c r="L177" s="7"/>
      <c r="M177" s="7"/>
      <c r="N177" s="8"/>
      <c r="O177" s="8"/>
      <c r="P177" s="8"/>
      <c r="Q177" s="8"/>
      <c r="R177" s="8"/>
      <c r="S177" s="8"/>
    </row>
    <row r="178" spans="2:19">
      <c r="B178" s="100"/>
      <c r="C178" s="101"/>
      <c r="D178" s="100"/>
      <c r="E178" s="100"/>
      <c r="F178" s="102"/>
      <c r="G178" s="173"/>
      <c r="H178" s="100"/>
      <c r="I178" s="100"/>
      <c r="J178" s="100"/>
      <c r="K178" s="103"/>
      <c r="L178" s="103"/>
      <c r="M178" s="103"/>
      <c r="N178" s="104"/>
      <c r="O178" s="104"/>
      <c r="P178" s="104"/>
      <c r="Q178" s="104"/>
      <c r="R178" s="104"/>
      <c r="S178" s="104"/>
    </row>
    <row r="179" spans="2:19">
      <c r="B179" s="6"/>
      <c r="C179" s="105"/>
      <c r="D179" s="6"/>
      <c r="E179" s="6"/>
      <c r="F179" s="106"/>
      <c r="G179" s="12"/>
      <c r="H179" s="6"/>
      <c r="I179" s="6"/>
      <c r="J179" s="6"/>
      <c r="K179" s="7"/>
      <c r="L179" s="7"/>
      <c r="M179" s="7"/>
      <c r="N179" s="8"/>
      <c r="O179" s="8"/>
      <c r="P179" s="8"/>
      <c r="Q179" s="8"/>
      <c r="R179" s="8"/>
      <c r="S179" s="8"/>
    </row>
    <row r="180" spans="2:19">
      <c r="B180" s="100"/>
      <c r="C180" s="101"/>
      <c r="D180" s="100"/>
      <c r="E180" s="100"/>
      <c r="F180" s="102"/>
      <c r="G180" s="173"/>
      <c r="H180" s="100"/>
      <c r="I180" s="100"/>
      <c r="J180" s="100"/>
      <c r="K180" s="103"/>
      <c r="L180" s="103"/>
      <c r="M180" s="103"/>
      <c r="N180" s="104"/>
      <c r="O180" s="104"/>
      <c r="P180" s="104"/>
      <c r="Q180" s="104"/>
      <c r="R180" s="104"/>
      <c r="S180" s="104"/>
    </row>
    <row r="181" spans="2:19">
      <c r="B181" s="6"/>
      <c r="C181" s="105"/>
      <c r="D181" s="6"/>
      <c r="E181" s="6"/>
      <c r="F181" s="106"/>
      <c r="G181" s="12"/>
      <c r="H181" s="6"/>
      <c r="I181" s="6"/>
      <c r="J181" s="6"/>
      <c r="K181" s="7"/>
      <c r="L181" s="7"/>
      <c r="M181" s="7"/>
      <c r="N181" s="8"/>
      <c r="O181" s="8"/>
      <c r="P181" s="8"/>
      <c r="Q181" s="8"/>
      <c r="R181" s="8"/>
      <c r="S181" s="8"/>
    </row>
    <row r="182" spans="2:19">
      <c r="B182" s="100"/>
      <c r="C182" s="101"/>
      <c r="D182" s="100"/>
      <c r="E182" s="100"/>
      <c r="F182" s="102"/>
      <c r="G182" s="173"/>
      <c r="H182" s="100"/>
      <c r="I182" s="100"/>
      <c r="J182" s="100"/>
      <c r="K182" s="103"/>
      <c r="L182" s="103"/>
      <c r="M182" s="103"/>
      <c r="N182" s="104"/>
      <c r="O182" s="104"/>
      <c r="P182" s="104"/>
      <c r="Q182" s="104"/>
      <c r="R182" s="104"/>
      <c r="S182" s="104"/>
    </row>
    <row r="183" spans="2:19">
      <c r="B183" s="6"/>
      <c r="C183" s="105"/>
      <c r="D183" s="6"/>
      <c r="E183" s="6"/>
      <c r="F183" s="106"/>
      <c r="G183" s="12"/>
      <c r="H183" s="6"/>
      <c r="I183" s="6"/>
      <c r="J183" s="6"/>
      <c r="K183" s="7"/>
      <c r="L183" s="7"/>
      <c r="M183" s="7"/>
      <c r="N183" s="8"/>
      <c r="O183" s="8"/>
      <c r="P183" s="8"/>
      <c r="Q183" s="8"/>
      <c r="R183" s="8"/>
      <c r="S183" s="8"/>
    </row>
    <row r="184" spans="2:19">
      <c r="B184" s="100"/>
      <c r="C184" s="101"/>
      <c r="D184" s="100"/>
      <c r="E184" s="100"/>
      <c r="F184" s="102"/>
      <c r="G184" s="173"/>
      <c r="H184" s="100"/>
      <c r="I184" s="100"/>
      <c r="J184" s="100"/>
      <c r="K184" s="103"/>
      <c r="L184" s="103"/>
      <c r="M184" s="103"/>
      <c r="N184" s="104"/>
      <c r="O184" s="104"/>
      <c r="P184" s="104"/>
      <c r="Q184" s="104"/>
      <c r="R184" s="104"/>
      <c r="S184" s="104"/>
    </row>
    <row r="185" spans="2:19">
      <c r="B185" s="6"/>
      <c r="C185" s="105"/>
      <c r="D185" s="6"/>
      <c r="E185" s="6"/>
      <c r="F185" s="106"/>
      <c r="G185" s="12"/>
      <c r="H185" s="6"/>
      <c r="I185" s="6"/>
      <c r="J185" s="6"/>
      <c r="K185" s="7"/>
      <c r="L185" s="7"/>
      <c r="M185" s="7"/>
      <c r="N185" s="8"/>
      <c r="O185" s="8"/>
      <c r="P185" s="8"/>
      <c r="Q185" s="8"/>
      <c r="R185" s="8"/>
      <c r="S185" s="8"/>
    </row>
    <row r="186" spans="2:19">
      <c r="B186" s="100"/>
      <c r="C186" s="101"/>
      <c r="D186" s="100"/>
      <c r="E186" s="100"/>
      <c r="F186" s="102"/>
      <c r="G186" s="173"/>
      <c r="H186" s="100"/>
      <c r="I186" s="100"/>
      <c r="J186" s="100"/>
      <c r="K186" s="103"/>
      <c r="L186" s="103"/>
      <c r="M186" s="103"/>
      <c r="N186" s="104"/>
      <c r="O186" s="104"/>
      <c r="P186" s="104"/>
      <c r="Q186" s="104"/>
      <c r="R186" s="104"/>
      <c r="S186" s="104"/>
    </row>
    <row r="187" spans="2:19">
      <c r="B187" s="6"/>
      <c r="C187" s="105"/>
      <c r="D187" s="6"/>
      <c r="E187" s="6"/>
      <c r="F187" s="106"/>
      <c r="G187" s="12"/>
      <c r="H187" s="6"/>
      <c r="I187" s="6"/>
      <c r="J187" s="6"/>
      <c r="K187" s="7"/>
      <c r="L187" s="7"/>
      <c r="M187" s="7"/>
      <c r="N187" s="8"/>
      <c r="O187" s="8"/>
      <c r="P187" s="8"/>
      <c r="Q187" s="8"/>
      <c r="R187" s="8"/>
      <c r="S187" s="8"/>
    </row>
    <row r="188" spans="2:19">
      <c r="B188" s="100"/>
      <c r="C188" s="101"/>
      <c r="D188" s="100"/>
      <c r="E188" s="100"/>
      <c r="F188" s="102"/>
      <c r="G188" s="173"/>
      <c r="H188" s="100"/>
      <c r="I188" s="100"/>
      <c r="J188" s="100"/>
      <c r="K188" s="103"/>
      <c r="L188" s="103"/>
      <c r="M188" s="103"/>
      <c r="N188" s="104"/>
      <c r="O188" s="104"/>
      <c r="P188" s="104"/>
      <c r="Q188" s="104"/>
      <c r="R188" s="104"/>
      <c r="S188" s="104"/>
    </row>
    <row r="189" spans="2:19">
      <c r="B189" s="6"/>
      <c r="C189" s="105"/>
      <c r="D189" s="6"/>
      <c r="E189" s="6"/>
      <c r="F189" s="106"/>
      <c r="G189" s="12"/>
      <c r="H189" s="6"/>
      <c r="I189" s="6"/>
      <c r="J189" s="6"/>
      <c r="K189" s="7"/>
      <c r="L189" s="7"/>
      <c r="M189" s="7"/>
      <c r="N189" s="8"/>
      <c r="O189" s="8"/>
      <c r="P189" s="8"/>
      <c r="Q189" s="8"/>
      <c r="R189" s="8"/>
      <c r="S189" s="8"/>
    </row>
    <row r="190" spans="2:19">
      <c r="B190" s="100"/>
      <c r="C190" s="101"/>
      <c r="D190" s="100"/>
      <c r="E190" s="100"/>
      <c r="F190" s="102"/>
      <c r="G190" s="173"/>
      <c r="H190" s="100"/>
      <c r="I190" s="100"/>
      <c r="J190" s="100"/>
      <c r="K190" s="103"/>
      <c r="L190" s="103"/>
      <c r="M190" s="103"/>
      <c r="N190" s="104"/>
      <c r="O190" s="104"/>
      <c r="P190" s="104"/>
      <c r="Q190" s="104"/>
      <c r="R190" s="104"/>
      <c r="S190" s="104"/>
    </row>
    <row r="191" spans="2:19">
      <c r="B191" s="6"/>
      <c r="C191" s="105"/>
      <c r="D191" s="6"/>
      <c r="E191" s="6"/>
      <c r="F191" s="106"/>
      <c r="G191" s="12"/>
      <c r="H191" s="6"/>
      <c r="I191" s="6"/>
      <c r="J191" s="6"/>
      <c r="K191" s="7"/>
      <c r="L191" s="7"/>
      <c r="M191" s="7"/>
      <c r="N191" s="8"/>
      <c r="O191" s="8"/>
      <c r="P191" s="8"/>
      <c r="Q191" s="8"/>
      <c r="R191" s="8"/>
      <c r="S191" s="8"/>
    </row>
    <row r="192" spans="2:19">
      <c r="B192" s="100"/>
      <c r="C192" s="101"/>
      <c r="D192" s="100"/>
      <c r="E192" s="100"/>
      <c r="F192" s="102"/>
      <c r="G192" s="173"/>
      <c r="H192" s="100"/>
      <c r="I192" s="100"/>
      <c r="J192" s="100"/>
      <c r="K192" s="103"/>
      <c r="L192" s="103"/>
      <c r="M192" s="103"/>
      <c r="N192" s="104"/>
      <c r="O192" s="104"/>
      <c r="P192" s="104"/>
      <c r="Q192" s="104"/>
      <c r="R192" s="104"/>
      <c r="S192" s="104"/>
    </row>
    <row r="193" spans="2:19">
      <c r="B193" s="6"/>
      <c r="C193" s="105"/>
      <c r="D193" s="6"/>
      <c r="E193" s="6"/>
      <c r="F193" s="106"/>
      <c r="G193" s="12"/>
      <c r="H193" s="6"/>
      <c r="I193" s="6"/>
      <c r="J193" s="6"/>
      <c r="K193" s="7"/>
      <c r="L193" s="7"/>
      <c r="M193" s="7"/>
      <c r="N193" s="8"/>
      <c r="O193" s="8"/>
      <c r="P193" s="8"/>
      <c r="Q193" s="8"/>
      <c r="R193" s="8"/>
      <c r="S193" s="8"/>
    </row>
    <row r="194" spans="2:19">
      <c r="B194" s="100"/>
      <c r="C194" s="101"/>
      <c r="D194" s="100"/>
      <c r="E194" s="100"/>
      <c r="F194" s="102"/>
      <c r="G194" s="173"/>
      <c r="H194" s="100"/>
      <c r="I194" s="100"/>
      <c r="J194" s="100"/>
      <c r="K194" s="103"/>
      <c r="L194" s="103"/>
      <c r="M194" s="103"/>
      <c r="N194" s="104"/>
      <c r="O194" s="104"/>
      <c r="P194" s="104"/>
      <c r="Q194" s="104"/>
      <c r="R194" s="104"/>
      <c r="S194" s="104"/>
    </row>
    <row r="195" spans="2:19">
      <c r="B195" s="6"/>
      <c r="C195" s="105"/>
      <c r="D195" s="6"/>
      <c r="E195" s="6"/>
      <c r="F195" s="106"/>
      <c r="G195" s="12"/>
      <c r="H195" s="6"/>
      <c r="I195" s="6"/>
      <c r="J195" s="6"/>
      <c r="K195" s="7"/>
      <c r="L195" s="7"/>
      <c r="M195" s="7"/>
      <c r="N195" s="8"/>
      <c r="O195" s="8"/>
      <c r="P195" s="8"/>
      <c r="Q195" s="8"/>
      <c r="R195" s="8"/>
      <c r="S195" s="8"/>
    </row>
    <row r="196" spans="2:19">
      <c r="B196" s="100"/>
      <c r="C196" s="101"/>
      <c r="D196" s="100"/>
      <c r="E196" s="100"/>
      <c r="F196" s="102"/>
      <c r="G196" s="173"/>
      <c r="H196" s="100"/>
      <c r="I196" s="100"/>
      <c r="J196" s="100"/>
      <c r="K196" s="103"/>
      <c r="L196" s="103"/>
      <c r="M196" s="103"/>
      <c r="N196" s="104"/>
      <c r="O196" s="104"/>
      <c r="P196" s="104"/>
      <c r="Q196" s="104"/>
      <c r="R196" s="104"/>
      <c r="S196" s="104"/>
    </row>
    <row r="197" spans="2:19">
      <c r="B197" s="6"/>
      <c r="C197" s="105"/>
      <c r="D197" s="6"/>
      <c r="E197" s="6"/>
      <c r="F197" s="106"/>
      <c r="G197" s="12"/>
      <c r="H197" s="6"/>
      <c r="I197" s="6"/>
      <c r="J197" s="6"/>
      <c r="K197" s="7"/>
      <c r="L197" s="7"/>
      <c r="M197" s="7"/>
      <c r="N197" s="8"/>
      <c r="O197" s="8"/>
      <c r="P197" s="8"/>
      <c r="Q197" s="8"/>
      <c r="R197" s="8"/>
      <c r="S197" s="8"/>
    </row>
    <row r="198" spans="2:19">
      <c r="B198" s="100"/>
      <c r="C198" s="101"/>
      <c r="D198" s="100"/>
      <c r="E198" s="100"/>
      <c r="F198" s="102"/>
      <c r="G198" s="173"/>
      <c r="H198" s="100"/>
      <c r="I198" s="100"/>
      <c r="J198" s="100"/>
      <c r="K198" s="103"/>
      <c r="L198" s="103"/>
      <c r="M198" s="103"/>
      <c r="N198" s="104"/>
      <c r="O198" s="104"/>
      <c r="P198" s="104"/>
      <c r="Q198" s="104"/>
      <c r="R198" s="104"/>
      <c r="S198" s="104"/>
    </row>
    <row r="199" spans="2:19">
      <c r="B199" s="6"/>
      <c r="C199" s="105"/>
      <c r="D199" s="6"/>
      <c r="E199" s="6"/>
      <c r="F199" s="106"/>
      <c r="G199" s="12"/>
      <c r="H199" s="6"/>
      <c r="I199" s="6"/>
      <c r="J199" s="6"/>
      <c r="K199" s="7"/>
      <c r="L199" s="7"/>
      <c r="M199" s="7"/>
      <c r="N199" s="8"/>
      <c r="O199" s="8"/>
      <c r="P199" s="8"/>
      <c r="Q199" s="8"/>
      <c r="R199" s="8"/>
      <c r="S199" s="8"/>
    </row>
    <row r="200" spans="2:19">
      <c r="B200" s="100"/>
      <c r="C200" s="101"/>
      <c r="D200" s="100"/>
      <c r="E200" s="100"/>
      <c r="F200" s="102"/>
      <c r="G200" s="173"/>
      <c r="H200" s="100"/>
      <c r="I200" s="100"/>
      <c r="J200" s="100"/>
      <c r="K200" s="103"/>
      <c r="L200" s="103"/>
      <c r="M200" s="103"/>
      <c r="N200" s="104"/>
      <c r="O200" s="104"/>
      <c r="P200" s="104"/>
      <c r="Q200" s="104"/>
      <c r="R200" s="104"/>
      <c r="S200" s="104"/>
    </row>
  </sheetData>
  <sheetProtection algorithmName="SHA-512" hashValue="Um3evv83Ylln6usccgzk4tGpMjGsDVugzDv+jvMIsD7xP3WqfiuVYYAVAMDerfh1On3J3rDnfWkFuCOYDdaTGA==" saltValue="aMeqDFHR7W38UeS+y6xU8Q==" spinCount="100000" sheet="1" objects="1" scenarios="1"/>
  <mergeCells count="4">
    <mergeCell ref="B6:J6"/>
    <mergeCell ref="K6:M6"/>
    <mergeCell ref="N6:P6"/>
    <mergeCell ref="Q6:S6"/>
  </mergeCells>
  <conditionalFormatting sqref="N8:S200">
    <cfRule type="colorScale" priority="2">
      <colorScale>
        <cfvo type="min"/>
        <cfvo type="percentile" val="50"/>
        <cfvo type="max"/>
        <color rgb="FF00B050"/>
        <color rgb="FFFFEB84"/>
        <color rgb="FFFF0000"/>
      </colorScale>
    </cfRule>
  </conditionalFormatting>
  <pageMargins left="0.7" right="0.7" top="0.78740157499999996" bottom="0.78740157499999996"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INDIRECT(Dropdowns!$H$80)</xm:f>
          </x14:formula1>
          <xm:sqref>C4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2:T200"/>
  <sheetViews>
    <sheetView showGridLines="0"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1.42578125" defaultRowHeight="15" outlineLevelCol="1"/>
  <cols>
    <col min="1" max="1" width="11.42578125" customWidth="1" outlineLevel="1"/>
    <col min="2" max="2" width="24.5703125" customWidth="1"/>
    <col min="3" max="3" width="23.85546875" customWidth="1"/>
    <col min="4" max="4" width="14" hidden="1" customWidth="1" outlineLevel="1"/>
    <col min="5" max="5" width="27.42578125" customWidth="1" collapsed="1"/>
    <col min="6" max="6" width="17.85546875" customWidth="1"/>
    <col min="7" max="7" width="16.85546875" customWidth="1"/>
    <col min="8" max="8" width="13" hidden="1" customWidth="1" outlineLevel="1"/>
    <col min="9" max="9" width="14.42578125" hidden="1" customWidth="1" outlineLevel="1"/>
    <col min="10" max="10" width="17.140625" hidden="1" customWidth="1" outlineLevel="1"/>
    <col min="11" max="13" width="14.42578125" hidden="1" customWidth="1" outlineLevel="1"/>
    <col min="14" max="14" width="14.42578125" customWidth="1" collapsed="1"/>
    <col min="15" max="16" width="14.42578125" customWidth="1"/>
    <col min="17" max="19" width="14.42578125" hidden="1" customWidth="1" outlineLevel="1"/>
    <col min="20" max="20" width="11.42578125" collapsed="1"/>
  </cols>
  <sheetData>
    <row r="2" spans="2:20" ht="21">
      <c r="B2" s="20" t="s">
        <v>675</v>
      </c>
    </row>
    <row r="3" spans="2:20" ht="3" customHeight="1" thickBot="1"/>
    <row r="4" spans="2:20" ht="16.5" thickBot="1">
      <c r="B4" s="3" t="s">
        <v>597</v>
      </c>
      <c r="C4" s="109" t="s">
        <v>599</v>
      </c>
    </row>
    <row r="5" spans="2:20" ht="3" customHeight="1"/>
    <row r="6" spans="2:20" ht="21" thickBot="1">
      <c r="B6" s="344" t="s">
        <v>596</v>
      </c>
      <c r="C6" s="344"/>
      <c r="D6" s="344"/>
      <c r="E6" s="344"/>
      <c r="F6" s="344"/>
      <c r="G6" s="344"/>
      <c r="H6" s="344"/>
      <c r="I6" s="344"/>
      <c r="J6" s="344"/>
      <c r="K6" s="344" t="s">
        <v>37</v>
      </c>
      <c r="L6" s="344"/>
      <c r="M6" s="344"/>
      <c r="N6" s="344" t="s">
        <v>676</v>
      </c>
      <c r="O6" s="344"/>
      <c r="P6" s="344"/>
      <c r="Q6" s="344" t="s">
        <v>39</v>
      </c>
      <c r="R6" s="344"/>
      <c r="S6" s="344"/>
      <c r="T6" s="38"/>
    </row>
    <row r="7" spans="2:20" ht="30.75" thickBot="1">
      <c r="B7" s="96" t="s">
        <v>167</v>
      </c>
      <c r="C7" s="96" t="s">
        <v>168</v>
      </c>
      <c r="D7" s="96" t="s">
        <v>83</v>
      </c>
      <c r="E7" s="96" t="s">
        <v>10</v>
      </c>
      <c r="F7" s="97" t="s">
        <v>630</v>
      </c>
      <c r="G7" s="98" t="s">
        <v>594</v>
      </c>
      <c r="H7" s="99" t="s">
        <v>595</v>
      </c>
      <c r="I7" s="99" t="s">
        <v>9</v>
      </c>
      <c r="J7" s="99" t="s">
        <v>172</v>
      </c>
      <c r="K7" s="98" t="s">
        <v>26</v>
      </c>
      <c r="L7" s="98" t="s">
        <v>27</v>
      </c>
      <c r="M7" s="98" t="s">
        <v>28</v>
      </c>
      <c r="N7" s="98" t="s">
        <v>11</v>
      </c>
      <c r="O7" s="98" t="s">
        <v>12</v>
      </c>
      <c r="P7" s="98" t="s">
        <v>13</v>
      </c>
      <c r="Q7" s="98" t="s">
        <v>32</v>
      </c>
      <c r="R7" s="98" t="s">
        <v>33</v>
      </c>
      <c r="S7" s="98" t="s">
        <v>34</v>
      </c>
    </row>
    <row r="8" spans="2:20">
      <c r="B8" s="100" t="str" cm="1">
        <f t="array" ref="B8:S17">_xlfn._xlws.SORT(_xlfn._xlws.FILTER(Dateneingabe_Emissionsquellen[#Data],Dateneingabe_Emissionsquellen[1. Kategorie
(Dropdown)]="Energie_Wärme"),VLOOKUP($C$4,Dropdowns!$K$81:$M$86,2,FALSE),VLOOKUP($C$4,Dropdowns!$K$81:$M$86,3,FALSE))</f>
        <v>Hauptcampus</v>
      </c>
      <c r="C8" s="101">
        <v>0</v>
      </c>
      <c r="D8" s="100" t="str">
        <v>Energie_Wärme</v>
      </c>
      <c r="E8" s="100" t="str">
        <v>Holzhackschnitzel (in t)</v>
      </c>
      <c r="F8" s="163">
        <v>5</v>
      </c>
      <c r="G8" s="173" t="str">
        <v>t</v>
      </c>
      <c r="H8" s="100">
        <v>0</v>
      </c>
      <c r="I8" s="100">
        <v>0</v>
      </c>
      <c r="J8" s="100">
        <v>0</v>
      </c>
      <c r="K8" s="103">
        <v>1.70126E-3</v>
      </c>
      <c r="L8" s="103">
        <v>2.9601110000000003E-2</v>
      </c>
      <c r="M8" s="103">
        <v>6.4074010000000001E-2</v>
      </c>
      <c r="N8" s="165">
        <v>8.5062999999999996E-3</v>
      </c>
      <c r="O8" s="165">
        <v>0.14800555000000001</v>
      </c>
      <c r="P8" s="165">
        <v>0.32037005000000002</v>
      </c>
      <c r="Q8" s="104" t="str">
        <v>Gilt nur für Strom</v>
      </c>
      <c r="R8" s="104" t="str">
        <v>Gilt nur für Strom</v>
      </c>
      <c r="S8" s="104" t="str">
        <v>Gilt nur für Strom</v>
      </c>
    </row>
    <row r="9" spans="2:20">
      <c r="B9" s="6">
        <v>0</v>
      </c>
      <c r="C9" s="105">
        <v>0</v>
      </c>
      <c r="D9" s="6" t="str">
        <v>Energie_Wärme</v>
      </c>
      <c r="E9" s="6">
        <v>0</v>
      </c>
      <c r="F9" s="164">
        <v>0</v>
      </c>
      <c r="G9" s="12" t="str">
        <v/>
      </c>
      <c r="H9" s="6">
        <v>0</v>
      </c>
      <c r="I9" s="6">
        <v>0</v>
      </c>
      <c r="J9" s="6">
        <v>0</v>
      </c>
      <c r="K9" s="7" t="str">
        <v/>
      </c>
      <c r="L9" s="7" t="str">
        <v/>
      </c>
      <c r="M9" s="7" t="str">
        <v/>
      </c>
      <c r="N9" s="166" t="str">
        <v/>
      </c>
      <c r="O9" s="166" t="str">
        <v/>
      </c>
      <c r="P9" s="166" t="str">
        <v/>
      </c>
      <c r="Q9" s="8" t="str">
        <v>Gilt nur für Strom</v>
      </c>
      <c r="R9" s="8" t="str">
        <v>Gilt nur für Strom</v>
      </c>
      <c r="S9" s="8" t="str">
        <v>Gilt nur für Strom</v>
      </c>
    </row>
    <row r="10" spans="2:20">
      <c r="B10" s="100">
        <v>0</v>
      </c>
      <c r="C10" s="101">
        <v>0</v>
      </c>
      <c r="D10" s="100" t="str">
        <v>Energie_Wärme</v>
      </c>
      <c r="E10" s="100">
        <v>0</v>
      </c>
      <c r="F10" s="163">
        <v>0</v>
      </c>
      <c r="G10" s="173" t="str">
        <v/>
      </c>
      <c r="H10" s="100">
        <v>0</v>
      </c>
      <c r="I10" s="100">
        <v>0</v>
      </c>
      <c r="J10" s="100">
        <v>0</v>
      </c>
      <c r="K10" s="103" t="str">
        <v/>
      </c>
      <c r="L10" s="103" t="str">
        <v/>
      </c>
      <c r="M10" s="103" t="str">
        <v/>
      </c>
      <c r="N10" s="165" t="str">
        <v/>
      </c>
      <c r="O10" s="165" t="str">
        <v/>
      </c>
      <c r="P10" s="165" t="str">
        <v/>
      </c>
      <c r="Q10" s="104" t="str">
        <v>Gilt nur für Strom</v>
      </c>
      <c r="R10" s="104" t="str">
        <v>Gilt nur für Strom</v>
      </c>
      <c r="S10" s="104" t="str">
        <v>Gilt nur für Strom</v>
      </c>
    </row>
    <row r="11" spans="2:20">
      <c r="B11" s="6">
        <v>0</v>
      </c>
      <c r="C11" s="105">
        <v>0</v>
      </c>
      <c r="D11" s="6" t="str">
        <v>Energie_Wärme</v>
      </c>
      <c r="E11" s="6">
        <v>0</v>
      </c>
      <c r="F11" s="164">
        <v>0</v>
      </c>
      <c r="G11" s="12" t="str">
        <v/>
      </c>
      <c r="H11" s="6">
        <v>0</v>
      </c>
      <c r="I11" s="6">
        <v>0</v>
      </c>
      <c r="J11" s="6">
        <v>0</v>
      </c>
      <c r="K11" s="7" t="str">
        <v/>
      </c>
      <c r="L11" s="7" t="str">
        <v/>
      </c>
      <c r="M11" s="7" t="str">
        <v/>
      </c>
      <c r="N11" s="166" t="str">
        <v/>
      </c>
      <c r="O11" s="166" t="str">
        <v/>
      </c>
      <c r="P11" s="166" t="str">
        <v/>
      </c>
      <c r="Q11" s="8" t="str">
        <v>Gilt nur für Strom</v>
      </c>
      <c r="R11" s="8" t="str">
        <v>Gilt nur für Strom</v>
      </c>
      <c r="S11" s="8" t="str">
        <v>Gilt nur für Strom</v>
      </c>
    </row>
    <row r="12" spans="2:20">
      <c r="B12" s="100">
        <v>0</v>
      </c>
      <c r="C12" s="101">
        <v>0</v>
      </c>
      <c r="D12" s="100" t="str">
        <v>Energie_Wärme</v>
      </c>
      <c r="E12" s="100">
        <v>0</v>
      </c>
      <c r="F12" s="163">
        <v>0</v>
      </c>
      <c r="G12" s="173" t="str">
        <v/>
      </c>
      <c r="H12" s="100">
        <v>0</v>
      </c>
      <c r="I12" s="100">
        <v>0</v>
      </c>
      <c r="J12" s="100">
        <v>0</v>
      </c>
      <c r="K12" s="103" t="str">
        <v/>
      </c>
      <c r="L12" s="103" t="str">
        <v/>
      </c>
      <c r="M12" s="103" t="str">
        <v/>
      </c>
      <c r="N12" s="165" t="str">
        <v/>
      </c>
      <c r="O12" s="165" t="str">
        <v/>
      </c>
      <c r="P12" s="165" t="str">
        <v/>
      </c>
      <c r="Q12" s="104" t="str">
        <v>Gilt nur für Strom</v>
      </c>
      <c r="R12" s="104" t="str">
        <v>Gilt nur für Strom</v>
      </c>
      <c r="S12" s="104" t="str">
        <v>Gilt nur für Strom</v>
      </c>
    </row>
    <row r="13" spans="2:20">
      <c r="B13" s="6">
        <v>0</v>
      </c>
      <c r="C13" s="105">
        <v>0</v>
      </c>
      <c r="D13" s="6" t="str">
        <v>Energie_Wärme</v>
      </c>
      <c r="E13" s="6">
        <v>0</v>
      </c>
      <c r="F13" s="164">
        <v>0</v>
      </c>
      <c r="G13" s="12" t="str">
        <v/>
      </c>
      <c r="H13" s="6">
        <v>0</v>
      </c>
      <c r="I13" s="6">
        <v>0</v>
      </c>
      <c r="J13" s="6">
        <v>0</v>
      </c>
      <c r="K13" s="7" t="str">
        <v/>
      </c>
      <c r="L13" s="7" t="str">
        <v/>
      </c>
      <c r="M13" s="7" t="str">
        <v/>
      </c>
      <c r="N13" s="166" t="str">
        <v/>
      </c>
      <c r="O13" s="166" t="str">
        <v/>
      </c>
      <c r="P13" s="166" t="str">
        <v/>
      </c>
      <c r="Q13" s="8" t="str">
        <v>Gilt nur für Strom</v>
      </c>
      <c r="R13" s="8" t="str">
        <v>Gilt nur für Strom</v>
      </c>
      <c r="S13" s="8" t="str">
        <v>Gilt nur für Strom</v>
      </c>
    </row>
    <row r="14" spans="2:20">
      <c r="B14" s="100">
        <v>0</v>
      </c>
      <c r="C14" s="101">
        <v>0</v>
      </c>
      <c r="D14" s="100" t="str">
        <v>Energie_Wärme</v>
      </c>
      <c r="E14" s="100">
        <v>0</v>
      </c>
      <c r="F14" s="163">
        <v>0</v>
      </c>
      <c r="G14" s="173" t="str">
        <v/>
      </c>
      <c r="H14" s="100">
        <v>0</v>
      </c>
      <c r="I14" s="100">
        <v>0</v>
      </c>
      <c r="J14" s="100">
        <v>0</v>
      </c>
      <c r="K14" s="103" t="str">
        <v/>
      </c>
      <c r="L14" s="103" t="str">
        <v/>
      </c>
      <c r="M14" s="103" t="str">
        <v/>
      </c>
      <c r="N14" s="165" t="str">
        <v/>
      </c>
      <c r="O14" s="165" t="str">
        <v/>
      </c>
      <c r="P14" s="165" t="str">
        <v/>
      </c>
      <c r="Q14" s="104" t="str">
        <v>Gilt nur für Strom</v>
      </c>
      <c r="R14" s="104" t="str">
        <v>Gilt nur für Strom</v>
      </c>
      <c r="S14" s="104" t="str">
        <v>Gilt nur für Strom</v>
      </c>
    </row>
    <row r="15" spans="2:20">
      <c r="B15" s="6">
        <v>0</v>
      </c>
      <c r="C15" s="105">
        <v>0</v>
      </c>
      <c r="D15" s="6" t="str">
        <v>Energie_Wärme</v>
      </c>
      <c r="E15" s="6">
        <v>0</v>
      </c>
      <c r="F15" s="164">
        <v>0</v>
      </c>
      <c r="G15" s="12" t="str">
        <v/>
      </c>
      <c r="H15" s="6">
        <v>0</v>
      </c>
      <c r="I15" s="6">
        <v>0</v>
      </c>
      <c r="J15" s="6">
        <v>0</v>
      </c>
      <c r="K15" s="7" t="str">
        <v/>
      </c>
      <c r="L15" s="7" t="str">
        <v/>
      </c>
      <c r="M15" s="7" t="str">
        <v/>
      </c>
      <c r="N15" s="166" t="str">
        <v/>
      </c>
      <c r="O15" s="166" t="str">
        <v/>
      </c>
      <c r="P15" s="166" t="str">
        <v/>
      </c>
      <c r="Q15" s="8" t="str">
        <v>Gilt nur für Strom</v>
      </c>
      <c r="R15" s="8" t="str">
        <v>Gilt nur für Strom</v>
      </c>
      <c r="S15" s="8" t="str">
        <v>Gilt nur für Strom</v>
      </c>
    </row>
    <row r="16" spans="2:20">
      <c r="B16" s="100">
        <v>0</v>
      </c>
      <c r="C16" s="101">
        <v>0</v>
      </c>
      <c r="D16" s="100" t="str">
        <v>Energie_Wärme</v>
      </c>
      <c r="E16" s="100">
        <v>0</v>
      </c>
      <c r="F16" s="163">
        <v>0</v>
      </c>
      <c r="G16" s="173" t="str">
        <v/>
      </c>
      <c r="H16" s="100">
        <v>0</v>
      </c>
      <c r="I16" s="100">
        <v>0</v>
      </c>
      <c r="J16" s="100">
        <v>0</v>
      </c>
      <c r="K16" s="103" t="str">
        <v/>
      </c>
      <c r="L16" s="103" t="str">
        <v/>
      </c>
      <c r="M16" s="103" t="str">
        <v/>
      </c>
      <c r="N16" s="165" t="str">
        <v/>
      </c>
      <c r="O16" s="165" t="str">
        <v/>
      </c>
      <c r="P16" s="165" t="str">
        <v/>
      </c>
      <c r="Q16" s="104" t="str">
        <v>Gilt nur für Strom</v>
      </c>
      <c r="R16" s="104" t="str">
        <v>Gilt nur für Strom</v>
      </c>
      <c r="S16" s="104" t="str">
        <v>Gilt nur für Strom</v>
      </c>
    </row>
    <row r="17" spans="2:19">
      <c r="B17" s="6">
        <v>0</v>
      </c>
      <c r="C17" s="105">
        <v>0</v>
      </c>
      <c r="D17" s="6" t="str">
        <v>Energie_Wärme</v>
      </c>
      <c r="E17" s="6">
        <v>0</v>
      </c>
      <c r="F17" s="164">
        <v>0</v>
      </c>
      <c r="G17" s="12" t="str">
        <v/>
      </c>
      <c r="H17" s="6">
        <v>0</v>
      </c>
      <c r="I17" s="6">
        <v>0</v>
      </c>
      <c r="J17" s="6">
        <v>0</v>
      </c>
      <c r="K17" s="7" t="str">
        <v/>
      </c>
      <c r="L17" s="7" t="str">
        <v/>
      </c>
      <c r="M17" s="7" t="str">
        <v/>
      </c>
      <c r="N17" s="166" t="str">
        <v/>
      </c>
      <c r="O17" s="166" t="str">
        <v/>
      </c>
      <c r="P17" s="166" t="str">
        <v/>
      </c>
      <c r="Q17" s="8" t="str">
        <v>Gilt nur für Strom</v>
      </c>
      <c r="R17" s="8" t="str">
        <v>Gilt nur für Strom</v>
      </c>
      <c r="S17" s="8" t="str">
        <v>Gilt nur für Strom</v>
      </c>
    </row>
    <row r="18" spans="2:19">
      <c r="B18" s="100"/>
      <c r="C18" s="101"/>
      <c r="D18" s="100"/>
      <c r="E18" s="100"/>
      <c r="F18" s="102"/>
      <c r="G18" s="173"/>
      <c r="H18" s="100"/>
      <c r="I18" s="100"/>
      <c r="J18" s="100"/>
      <c r="K18" s="103"/>
      <c r="L18" s="103"/>
      <c r="M18" s="103"/>
      <c r="N18" s="165"/>
      <c r="O18" s="165"/>
      <c r="P18" s="165"/>
      <c r="Q18" s="104"/>
      <c r="R18" s="104"/>
      <c r="S18" s="104"/>
    </row>
    <row r="19" spans="2:19">
      <c r="B19" s="6"/>
      <c r="C19" s="105"/>
      <c r="D19" s="6"/>
      <c r="E19" s="6"/>
      <c r="F19" s="106"/>
      <c r="G19" s="12"/>
      <c r="H19" s="6"/>
      <c r="I19" s="6"/>
      <c r="J19" s="6"/>
      <c r="K19" s="7"/>
      <c r="L19" s="7"/>
      <c r="M19" s="7"/>
      <c r="N19" s="166"/>
      <c r="O19" s="166"/>
      <c r="P19" s="166"/>
      <c r="Q19" s="8"/>
      <c r="R19" s="8"/>
      <c r="S19" s="8"/>
    </row>
    <row r="20" spans="2:19">
      <c r="B20" s="100"/>
      <c r="C20" s="101"/>
      <c r="D20" s="100"/>
      <c r="E20" s="100"/>
      <c r="F20" s="102"/>
      <c r="G20" s="173"/>
      <c r="H20" s="100"/>
      <c r="I20" s="100"/>
      <c r="J20" s="100"/>
      <c r="K20" s="103"/>
      <c r="L20" s="103"/>
      <c r="M20" s="103"/>
      <c r="N20" s="165"/>
      <c r="O20" s="165"/>
      <c r="P20" s="165"/>
      <c r="Q20" s="104"/>
      <c r="R20" s="104"/>
      <c r="S20" s="104"/>
    </row>
    <row r="21" spans="2:19">
      <c r="B21" s="6"/>
      <c r="C21" s="105"/>
      <c r="D21" s="6"/>
      <c r="E21" s="6"/>
      <c r="F21" s="106"/>
      <c r="G21" s="12"/>
      <c r="H21" s="6"/>
      <c r="I21" s="6"/>
      <c r="J21" s="6"/>
      <c r="K21" s="7"/>
      <c r="L21" s="7"/>
      <c r="M21" s="7"/>
      <c r="N21" s="166"/>
      <c r="O21" s="166"/>
      <c r="P21" s="166"/>
      <c r="Q21" s="8"/>
      <c r="R21" s="8"/>
      <c r="S21" s="8"/>
    </row>
    <row r="22" spans="2:19">
      <c r="B22" s="100"/>
      <c r="C22" s="101"/>
      <c r="D22" s="100"/>
      <c r="E22" s="100"/>
      <c r="F22" s="102"/>
      <c r="G22" s="173"/>
      <c r="H22" s="100"/>
      <c r="I22" s="100"/>
      <c r="J22" s="100"/>
      <c r="K22" s="103"/>
      <c r="L22" s="103"/>
      <c r="M22" s="103"/>
      <c r="N22" s="165"/>
      <c r="O22" s="165"/>
      <c r="P22" s="165"/>
      <c r="Q22" s="104"/>
      <c r="R22" s="104"/>
      <c r="S22" s="104"/>
    </row>
    <row r="23" spans="2:19">
      <c r="B23" s="6"/>
      <c r="C23" s="105"/>
      <c r="D23" s="6"/>
      <c r="E23" s="6"/>
      <c r="F23" s="106"/>
      <c r="G23" s="12"/>
      <c r="H23" s="6"/>
      <c r="I23" s="6"/>
      <c r="J23" s="6"/>
      <c r="K23" s="7"/>
      <c r="L23" s="7"/>
      <c r="M23" s="7"/>
      <c r="N23" s="166"/>
      <c r="O23" s="166"/>
      <c r="P23" s="166"/>
      <c r="Q23" s="8"/>
      <c r="R23" s="8"/>
      <c r="S23" s="8"/>
    </row>
    <row r="24" spans="2:19">
      <c r="B24" s="100"/>
      <c r="C24" s="101"/>
      <c r="D24" s="100"/>
      <c r="E24" s="100"/>
      <c r="F24" s="102"/>
      <c r="G24" s="173"/>
      <c r="H24" s="100"/>
      <c r="I24" s="100"/>
      <c r="J24" s="100"/>
      <c r="K24" s="103"/>
      <c r="L24" s="103"/>
      <c r="M24" s="103"/>
      <c r="N24" s="165"/>
      <c r="O24" s="165"/>
      <c r="P24" s="165"/>
      <c r="Q24" s="104"/>
      <c r="R24" s="104"/>
      <c r="S24" s="104"/>
    </row>
    <row r="25" spans="2:19">
      <c r="B25" s="6"/>
      <c r="C25" s="105"/>
      <c r="D25" s="6"/>
      <c r="E25" s="6"/>
      <c r="F25" s="106"/>
      <c r="G25" s="12"/>
      <c r="H25" s="6"/>
      <c r="I25" s="6"/>
      <c r="J25" s="6"/>
      <c r="K25" s="7"/>
      <c r="L25" s="7"/>
      <c r="M25" s="7"/>
      <c r="N25" s="166"/>
      <c r="O25" s="166"/>
      <c r="P25" s="166"/>
      <c r="Q25" s="8"/>
      <c r="R25" s="8"/>
      <c r="S25" s="8"/>
    </row>
    <row r="26" spans="2:19">
      <c r="B26" s="100"/>
      <c r="C26" s="101"/>
      <c r="D26" s="100"/>
      <c r="E26" s="100"/>
      <c r="F26" s="102"/>
      <c r="G26" s="173"/>
      <c r="H26" s="100"/>
      <c r="I26" s="100"/>
      <c r="J26" s="100"/>
      <c r="K26" s="103"/>
      <c r="L26" s="103"/>
      <c r="M26" s="103"/>
      <c r="N26" s="165"/>
      <c r="O26" s="165"/>
      <c r="P26" s="165"/>
      <c r="Q26" s="104"/>
      <c r="R26" s="104"/>
      <c r="S26" s="104"/>
    </row>
    <row r="27" spans="2:19">
      <c r="B27" s="6"/>
      <c r="C27" s="105"/>
      <c r="D27" s="6"/>
      <c r="E27" s="6"/>
      <c r="F27" s="106"/>
      <c r="G27" s="12"/>
      <c r="H27" s="6"/>
      <c r="I27" s="6"/>
      <c r="J27" s="6"/>
      <c r="K27" s="7"/>
      <c r="L27" s="7"/>
      <c r="M27" s="7"/>
      <c r="N27" s="166"/>
      <c r="O27" s="166"/>
      <c r="P27" s="166"/>
      <c r="Q27" s="8"/>
      <c r="R27" s="8"/>
      <c r="S27" s="8"/>
    </row>
    <row r="28" spans="2:19">
      <c r="B28" s="100"/>
      <c r="C28" s="101"/>
      <c r="D28" s="100"/>
      <c r="E28" s="100"/>
      <c r="F28" s="102"/>
      <c r="G28" s="173"/>
      <c r="H28" s="100"/>
      <c r="I28" s="100"/>
      <c r="J28" s="100"/>
      <c r="K28" s="103"/>
      <c r="L28" s="103"/>
      <c r="M28" s="103"/>
      <c r="N28" s="165"/>
      <c r="O28" s="165"/>
      <c r="P28" s="165"/>
      <c r="Q28" s="104"/>
      <c r="R28" s="104"/>
      <c r="S28" s="104"/>
    </row>
    <row r="29" spans="2:19">
      <c r="B29" s="6"/>
      <c r="C29" s="105"/>
      <c r="D29" s="6"/>
      <c r="E29" s="6"/>
      <c r="F29" s="106"/>
      <c r="G29" s="12"/>
      <c r="H29" s="6"/>
      <c r="I29" s="6"/>
      <c r="J29" s="6"/>
      <c r="K29" s="7"/>
      <c r="L29" s="7"/>
      <c r="M29" s="7"/>
      <c r="N29" s="166"/>
      <c r="O29" s="166"/>
      <c r="P29" s="166"/>
      <c r="Q29" s="8"/>
      <c r="R29" s="8"/>
      <c r="S29" s="8"/>
    </row>
    <row r="30" spans="2:19">
      <c r="B30" s="100"/>
      <c r="C30" s="101"/>
      <c r="D30" s="100"/>
      <c r="E30" s="100"/>
      <c r="F30" s="102"/>
      <c r="G30" s="173"/>
      <c r="H30" s="100"/>
      <c r="I30" s="100"/>
      <c r="J30" s="100"/>
      <c r="K30" s="103"/>
      <c r="L30" s="103"/>
      <c r="M30" s="103"/>
      <c r="N30" s="165"/>
      <c r="O30" s="165"/>
      <c r="P30" s="165"/>
      <c r="Q30" s="104"/>
      <c r="R30" s="104"/>
      <c r="S30" s="104"/>
    </row>
    <row r="31" spans="2:19">
      <c r="B31" s="6"/>
      <c r="C31" s="105"/>
      <c r="D31" s="6"/>
      <c r="E31" s="6"/>
      <c r="F31" s="106"/>
      <c r="G31" s="12"/>
      <c r="H31" s="6"/>
      <c r="I31" s="6"/>
      <c r="J31" s="6"/>
      <c r="K31" s="7"/>
      <c r="L31" s="7"/>
      <c r="M31" s="7"/>
      <c r="N31" s="166"/>
      <c r="O31" s="166"/>
      <c r="P31" s="166"/>
      <c r="Q31" s="8"/>
      <c r="R31" s="8"/>
      <c r="S31" s="8"/>
    </row>
    <row r="32" spans="2:19">
      <c r="B32" s="100"/>
      <c r="C32" s="101"/>
      <c r="D32" s="100"/>
      <c r="E32" s="100"/>
      <c r="F32" s="102"/>
      <c r="G32" s="173"/>
      <c r="H32" s="100"/>
      <c r="I32" s="100"/>
      <c r="J32" s="100"/>
      <c r="K32" s="103"/>
      <c r="L32" s="103"/>
      <c r="M32" s="103"/>
      <c r="N32" s="165"/>
      <c r="O32" s="165"/>
      <c r="P32" s="165"/>
      <c r="Q32" s="104"/>
      <c r="R32" s="104"/>
      <c r="S32" s="104"/>
    </row>
    <row r="33" spans="2:19">
      <c r="B33" s="6"/>
      <c r="C33" s="105"/>
      <c r="D33" s="6"/>
      <c r="E33" s="6"/>
      <c r="F33" s="106"/>
      <c r="G33" s="12"/>
      <c r="H33" s="6"/>
      <c r="I33" s="6"/>
      <c r="J33" s="6"/>
      <c r="K33" s="7"/>
      <c r="L33" s="7"/>
      <c r="M33" s="7"/>
      <c r="N33" s="166"/>
      <c r="O33" s="166"/>
      <c r="P33" s="166"/>
      <c r="Q33" s="8"/>
      <c r="R33" s="8"/>
      <c r="S33" s="8"/>
    </row>
    <row r="34" spans="2:19">
      <c r="B34" s="100"/>
      <c r="C34" s="101"/>
      <c r="D34" s="100"/>
      <c r="E34" s="100"/>
      <c r="F34" s="102"/>
      <c r="G34" s="173"/>
      <c r="H34" s="100"/>
      <c r="I34" s="100"/>
      <c r="J34" s="100"/>
      <c r="K34" s="103"/>
      <c r="L34" s="103"/>
      <c r="M34" s="103"/>
      <c r="N34" s="165"/>
      <c r="O34" s="165"/>
      <c r="P34" s="165"/>
      <c r="Q34" s="104"/>
      <c r="R34" s="104"/>
      <c r="S34" s="104"/>
    </row>
    <row r="35" spans="2:19">
      <c r="B35" s="6"/>
      <c r="C35" s="105"/>
      <c r="D35" s="6"/>
      <c r="E35" s="6"/>
      <c r="F35" s="106"/>
      <c r="G35" s="12"/>
      <c r="H35" s="6"/>
      <c r="I35" s="6"/>
      <c r="J35" s="6"/>
      <c r="K35" s="7"/>
      <c r="L35" s="7"/>
      <c r="M35" s="7"/>
      <c r="N35" s="166"/>
      <c r="O35" s="166"/>
      <c r="P35" s="166"/>
      <c r="Q35" s="8"/>
      <c r="R35" s="8"/>
      <c r="S35" s="8"/>
    </row>
    <row r="36" spans="2:19">
      <c r="B36" s="100"/>
      <c r="C36" s="101"/>
      <c r="D36" s="100"/>
      <c r="E36" s="100"/>
      <c r="F36" s="102"/>
      <c r="G36" s="173"/>
      <c r="H36" s="100"/>
      <c r="I36" s="100"/>
      <c r="J36" s="100"/>
      <c r="K36" s="103"/>
      <c r="L36" s="103"/>
      <c r="M36" s="103"/>
      <c r="N36" s="165"/>
      <c r="O36" s="165"/>
      <c r="P36" s="165"/>
      <c r="Q36" s="104"/>
      <c r="R36" s="104"/>
      <c r="S36" s="104"/>
    </row>
    <row r="37" spans="2:19">
      <c r="B37" s="6"/>
      <c r="C37" s="105"/>
      <c r="D37" s="6"/>
      <c r="E37" s="6"/>
      <c r="F37" s="106"/>
      <c r="G37" s="12"/>
      <c r="H37" s="6"/>
      <c r="I37" s="6"/>
      <c r="J37" s="6"/>
      <c r="K37" s="7"/>
      <c r="L37" s="7"/>
      <c r="M37" s="7"/>
      <c r="N37" s="166"/>
      <c r="O37" s="166"/>
      <c r="P37" s="166"/>
      <c r="Q37" s="8"/>
      <c r="R37" s="8"/>
      <c r="S37" s="8"/>
    </row>
    <row r="38" spans="2:19">
      <c r="B38" s="100"/>
      <c r="C38" s="101"/>
      <c r="D38" s="100"/>
      <c r="E38" s="100"/>
      <c r="F38" s="102"/>
      <c r="G38" s="173"/>
      <c r="H38" s="100"/>
      <c r="I38" s="100"/>
      <c r="J38" s="100"/>
      <c r="K38" s="103"/>
      <c r="L38" s="103"/>
      <c r="M38" s="103"/>
      <c r="N38" s="165"/>
      <c r="O38" s="165"/>
      <c r="P38" s="165"/>
      <c r="Q38" s="104"/>
      <c r="R38" s="104"/>
      <c r="S38" s="104"/>
    </row>
    <row r="39" spans="2:19">
      <c r="B39" s="6"/>
      <c r="C39" s="105"/>
      <c r="D39" s="6"/>
      <c r="E39" s="6"/>
      <c r="F39" s="106"/>
      <c r="G39" s="12"/>
      <c r="H39" s="6"/>
      <c r="I39" s="6"/>
      <c r="J39" s="6"/>
      <c r="K39" s="7"/>
      <c r="L39" s="7"/>
      <c r="M39" s="7"/>
      <c r="N39" s="166"/>
      <c r="O39" s="166"/>
      <c r="P39" s="166"/>
      <c r="Q39" s="8"/>
      <c r="R39" s="8"/>
      <c r="S39" s="8"/>
    </row>
    <row r="40" spans="2:19">
      <c r="B40" s="100"/>
      <c r="C40" s="101"/>
      <c r="D40" s="100"/>
      <c r="E40" s="100"/>
      <c r="F40" s="102"/>
      <c r="G40" s="173"/>
      <c r="H40" s="100"/>
      <c r="I40" s="100"/>
      <c r="J40" s="100"/>
      <c r="K40" s="103"/>
      <c r="L40" s="103"/>
      <c r="M40" s="103"/>
      <c r="N40" s="165"/>
      <c r="O40" s="165"/>
      <c r="P40" s="165"/>
      <c r="Q40" s="104"/>
      <c r="R40" s="104"/>
      <c r="S40" s="104"/>
    </row>
    <row r="41" spans="2:19">
      <c r="B41" s="6"/>
      <c r="C41" s="105"/>
      <c r="D41" s="6"/>
      <c r="E41" s="6"/>
      <c r="F41" s="106"/>
      <c r="G41" s="12"/>
      <c r="H41" s="6"/>
      <c r="I41" s="6"/>
      <c r="J41" s="6"/>
      <c r="K41" s="7"/>
      <c r="L41" s="7"/>
      <c r="M41" s="7"/>
      <c r="N41" s="166"/>
      <c r="O41" s="166"/>
      <c r="P41" s="166"/>
      <c r="Q41" s="8"/>
      <c r="R41" s="8"/>
      <c r="S41" s="8"/>
    </row>
    <row r="42" spans="2:19">
      <c r="B42" s="100"/>
      <c r="C42" s="101"/>
      <c r="D42" s="100"/>
      <c r="E42" s="100"/>
      <c r="F42" s="102"/>
      <c r="G42" s="173"/>
      <c r="H42" s="100"/>
      <c r="I42" s="100"/>
      <c r="J42" s="100"/>
      <c r="K42" s="103"/>
      <c r="L42" s="103"/>
      <c r="M42" s="103"/>
      <c r="N42" s="165"/>
      <c r="O42" s="165"/>
      <c r="P42" s="165"/>
      <c r="Q42" s="104"/>
      <c r="R42" s="104"/>
      <c r="S42" s="104"/>
    </row>
    <row r="43" spans="2:19">
      <c r="B43" s="6"/>
      <c r="C43" s="105"/>
      <c r="D43" s="6"/>
      <c r="E43" s="6"/>
      <c r="F43" s="106"/>
      <c r="G43" s="12"/>
      <c r="H43" s="6"/>
      <c r="I43" s="6"/>
      <c r="J43" s="6"/>
      <c r="K43" s="7"/>
      <c r="L43" s="7"/>
      <c r="M43" s="7"/>
      <c r="N43" s="166"/>
      <c r="O43" s="166"/>
      <c r="P43" s="166"/>
      <c r="Q43" s="8"/>
      <c r="R43" s="8"/>
      <c r="S43" s="8"/>
    </row>
    <row r="44" spans="2:19">
      <c r="B44" s="100"/>
      <c r="C44" s="101"/>
      <c r="D44" s="100"/>
      <c r="E44" s="100"/>
      <c r="F44" s="102"/>
      <c r="G44" s="173"/>
      <c r="H44" s="100"/>
      <c r="I44" s="100"/>
      <c r="J44" s="100"/>
      <c r="K44" s="103"/>
      <c r="L44" s="103"/>
      <c r="M44" s="103"/>
      <c r="N44" s="165"/>
      <c r="O44" s="165"/>
      <c r="P44" s="165"/>
      <c r="Q44" s="104"/>
      <c r="R44" s="104"/>
      <c r="S44" s="104"/>
    </row>
    <row r="45" spans="2:19">
      <c r="B45" s="6"/>
      <c r="C45" s="105"/>
      <c r="D45" s="6"/>
      <c r="E45" s="6"/>
      <c r="F45" s="106"/>
      <c r="G45" s="12"/>
      <c r="H45" s="6"/>
      <c r="I45" s="6"/>
      <c r="J45" s="6"/>
      <c r="K45" s="7"/>
      <c r="L45" s="7"/>
      <c r="M45" s="7"/>
      <c r="N45" s="166"/>
      <c r="O45" s="166"/>
      <c r="P45" s="166"/>
      <c r="Q45" s="8"/>
      <c r="R45" s="8"/>
      <c r="S45" s="8"/>
    </row>
    <row r="46" spans="2:19">
      <c r="B46" s="100"/>
      <c r="C46" s="101"/>
      <c r="D46" s="100"/>
      <c r="E46" s="100"/>
      <c r="F46" s="102"/>
      <c r="G46" s="173"/>
      <c r="H46" s="100"/>
      <c r="I46" s="100"/>
      <c r="J46" s="100"/>
      <c r="K46" s="103"/>
      <c r="L46" s="103"/>
      <c r="M46" s="103"/>
      <c r="N46" s="165"/>
      <c r="O46" s="165"/>
      <c r="P46" s="165"/>
      <c r="Q46" s="104"/>
      <c r="R46" s="104"/>
      <c r="S46" s="104"/>
    </row>
    <row r="47" spans="2:19">
      <c r="B47" s="6"/>
      <c r="C47" s="105"/>
      <c r="D47" s="6"/>
      <c r="E47" s="6"/>
      <c r="F47" s="106"/>
      <c r="G47" s="12"/>
      <c r="H47" s="6"/>
      <c r="I47" s="6"/>
      <c r="J47" s="6"/>
      <c r="K47" s="7"/>
      <c r="L47" s="7"/>
      <c r="M47" s="7"/>
      <c r="N47" s="166"/>
      <c r="O47" s="166"/>
      <c r="P47" s="166"/>
      <c r="Q47" s="8"/>
      <c r="R47" s="8"/>
      <c r="S47" s="8"/>
    </row>
    <row r="48" spans="2:19">
      <c r="B48" s="100"/>
      <c r="C48" s="101"/>
      <c r="D48" s="100"/>
      <c r="E48" s="100"/>
      <c r="F48" s="102"/>
      <c r="G48" s="173"/>
      <c r="H48" s="100"/>
      <c r="I48" s="100"/>
      <c r="J48" s="100"/>
      <c r="K48" s="103"/>
      <c r="L48" s="103"/>
      <c r="M48" s="103"/>
      <c r="N48" s="165"/>
      <c r="O48" s="165"/>
      <c r="P48" s="165"/>
      <c r="Q48" s="104"/>
      <c r="R48" s="104"/>
      <c r="S48" s="104"/>
    </row>
    <row r="49" spans="2:19">
      <c r="B49" s="6"/>
      <c r="C49" s="105"/>
      <c r="D49" s="6"/>
      <c r="E49" s="6"/>
      <c r="F49" s="106"/>
      <c r="G49" s="12"/>
      <c r="H49" s="6"/>
      <c r="I49" s="6"/>
      <c r="J49" s="6"/>
      <c r="K49" s="7"/>
      <c r="L49" s="7"/>
      <c r="M49" s="7"/>
      <c r="N49" s="166"/>
      <c r="O49" s="166"/>
      <c r="P49" s="166"/>
      <c r="Q49" s="8"/>
      <c r="R49" s="8"/>
      <c r="S49" s="8"/>
    </row>
    <row r="50" spans="2:19">
      <c r="B50" s="100"/>
      <c r="C50" s="101"/>
      <c r="D50" s="100"/>
      <c r="E50" s="100"/>
      <c r="F50" s="102"/>
      <c r="G50" s="173"/>
      <c r="H50" s="100"/>
      <c r="I50" s="100"/>
      <c r="J50" s="100"/>
      <c r="K50" s="103"/>
      <c r="L50" s="103"/>
      <c r="M50" s="103"/>
      <c r="N50" s="165"/>
      <c r="O50" s="165"/>
      <c r="P50" s="165"/>
      <c r="Q50" s="104"/>
      <c r="R50" s="104"/>
      <c r="S50" s="104"/>
    </row>
    <row r="51" spans="2:19">
      <c r="B51" s="6"/>
      <c r="C51" s="105"/>
      <c r="D51" s="6"/>
      <c r="E51" s="6"/>
      <c r="F51" s="106"/>
      <c r="G51" s="12"/>
      <c r="H51" s="6"/>
      <c r="I51" s="6"/>
      <c r="J51" s="6"/>
      <c r="K51" s="7"/>
      <c r="L51" s="7"/>
      <c r="M51" s="7"/>
      <c r="N51" s="8"/>
      <c r="O51" s="8"/>
      <c r="P51" s="8"/>
      <c r="Q51" s="8"/>
      <c r="R51" s="8"/>
      <c r="S51" s="8"/>
    </row>
    <row r="52" spans="2:19">
      <c r="B52" s="100"/>
      <c r="C52" s="101"/>
      <c r="D52" s="100"/>
      <c r="E52" s="100"/>
      <c r="F52" s="102"/>
      <c r="G52" s="173"/>
      <c r="H52" s="100"/>
      <c r="I52" s="100"/>
      <c r="J52" s="100"/>
      <c r="K52" s="103"/>
      <c r="L52" s="103"/>
      <c r="M52" s="103"/>
      <c r="N52" s="104"/>
      <c r="O52" s="104"/>
      <c r="P52" s="104"/>
      <c r="Q52" s="104"/>
      <c r="R52" s="104"/>
      <c r="S52" s="104"/>
    </row>
    <row r="53" spans="2:19">
      <c r="B53" s="6"/>
      <c r="C53" s="105"/>
      <c r="D53" s="6"/>
      <c r="E53" s="6"/>
      <c r="F53" s="106"/>
      <c r="G53" s="12"/>
      <c r="H53" s="6"/>
      <c r="I53" s="6"/>
      <c r="J53" s="6"/>
      <c r="K53" s="7"/>
      <c r="L53" s="7"/>
      <c r="M53" s="7"/>
      <c r="N53" s="8"/>
      <c r="O53" s="8"/>
      <c r="P53" s="8"/>
      <c r="Q53" s="8"/>
      <c r="R53" s="8"/>
      <c r="S53" s="8"/>
    </row>
    <row r="54" spans="2:19">
      <c r="B54" s="100"/>
      <c r="C54" s="101"/>
      <c r="D54" s="100"/>
      <c r="E54" s="100"/>
      <c r="F54" s="102"/>
      <c r="G54" s="173"/>
      <c r="H54" s="100"/>
      <c r="I54" s="100"/>
      <c r="J54" s="100"/>
      <c r="K54" s="103"/>
      <c r="L54" s="103"/>
      <c r="M54" s="103"/>
      <c r="N54" s="104"/>
      <c r="O54" s="104"/>
      <c r="P54" s="104"/>
      <c r="Q54" s="104"/>
      <c r="R54" s="104"/>
      <c r="S54" s="104"/>
    </row>
    <row r="55" spans="2:19">
      <c r="B55" s="6"/>
      <c r="C55" s="105"/>
      <c r="D55" s="6"/>
      <c r="E55" s="6"/>
      <c r="F55" s="106"/>
      <c r="G55" s="12"/>
      <c r="H55" s="6"/>
      <c r="I55" s="6"/>
      <c r="J55" s="6"/>
      <c r="K55" s="7"/>
      <c r="L55" s="7"/>
      <c r="M55" s="7"/>
      <c r="N55" s="8"/>
      <c r="O55" s="8"/>
      <c r="P55" s="8"/>
      <c r="Q55" s="8"/>
      <c r="R55" s="8"/>
      <c r="S55" s="8"/>
    </row>
    <row r="56" spans="2:19">
      <c r="B56" s="100"/>
      <c r="C56" s="101"/>
      <c r="D56" s="100"/>
      <c r="E56" s="100"/>
      <c r="F56" s="102"/>
      <c r="G56" s="173"/>
      <c r="H56" s="100"/>
      <c r="I56" s="100"/>
      <c r="J56" s="100"/>
      <c r="K56" s="103"/>
      <c r="L56" s="103"/>
      <c r="M56" s="103"/>
      <c r="N56" s="104"/>
      <c r="O56" s="104"/>
      <c r="P56" s="104"/>
      <c r="Q56" s="104"/>
      <c r="R56" s="104"/>
      <c r="S56" s="104"/>
    </row>
    <row r="57" spans="2:19">
      <c r="B57" s="6"/>
      <c r="C57" s="105"/>
      <c r="D57" s="6"/>
      <c r="E57" s="6"/>
      <c r="F57" s="106"/>
      <c r="G57" s="12"/>
      <c r="H57" s="6"/>
      <c r="I57" s="6"/>
      <c r="J57" s="6"/>
      <c r="K57" s="7"/>
      <c r="L57" s="7"/>
      <c r="M57" s="7"/>
      <c r="N57" s="8"/>
      <c r="O57" s="8"/>
      <c r="P57" s="8"/>
      <c r="Q57" s="8"/>
      <c r="R57" s="8"/>
      <c r="S57" s="8"/>
    </row>
    <row r="58" spans="2:19">
      <c r="B58" s="100"/>
      <c r="C58" s="101"/>
      <c r="D58" s="100"/>
      <c r="E58" s="100"/>
      <c r="F58" s="102"/>
      <c r="G58" s="173"/>
      <c r="H58" s="100"/>
      <c r="I58" s="100"/>
      <c r="J58" s="100"/>
      <c r="K58" s="103"/>
      <c r="L58" s="103"/>
      <c r="M58" s="103"/>
      <c r="N58" s="104"/>
      <c r="O58" s="104"/>
      <c r="P58" s="104"/>
      <c r="Q58" s="104"/>
      <c r="R58" s="104"/>
      <c r="S58" s="104"/>
    </row>
    <row r="59" spans="2:19">
      <c r="B59" s="6"/>
      <c r="C59" s="105"/>
      <c r="D59" s="6"/>
      <c r="E59" s="6"/>
      <c r="F59" s="106"/>
      <c r="G59" s="12"/>
      <c r="H59" s="6"/>
      <c r="I59" s="6"/>
      <c r="J59" s="6"/>
      <c r="K59" s="7"/>
      <c r="L59" s="7"/>
      <c r="M59" s="7"/>
      <c r="N59" s="8"/>
      <c r="O59" s="8"/>
      <c r="P59" s="8"/>
      <c r="Q59" s="8"/>
      <c r="R59" s="8"/>
      <c r="S59" s="8"/>
    </row>
    <row r="60" spans="2:19">
      <c r="B60" s="100"/>
      <c r="C60" s="101"/>
      <c r="D60" s="100"/>
      <c r="E60" s="100"/>
      <c r="F60" s="102"/>
      <c r="G60" s="173"/>
      <c r="H60" s="100"/>
      <c r="I60" s="100"/>
      <c r="J60" s="100"/>
      <c r="K60" s="103"/>
      <c r="L60" s="103"/>
      <c r="M60" s="103"/>
      <c r="N60" s="104"/>
      <c r="O60" s="104"/>
      <c r="P60" s="104"/>
      <c r="Q60" s="104"/>
      <c r="R60" s="104"/>
      <c r="S60" s="104"/>
    </row>
    <row r="61" spans="2:19">
      <c r="B61" s="6"/>
      <c r="C61" s="105"/>
      <c r="D61" s="6"/>
      <c r="E61" s="6"/>
      <c r="F61" s="106"/>
      <c r="G61" s="12"/>
      <c r="H61" s="6"/>
      <c r="I61" s="6"/>
      <c r="J61" s="6"/>
      <c r="K61" s="7"/>
      <c r="L61" s="7"/>
      <c r="M61" s="7"/>
      <c r="N61" s="8"/>
      <c r="O61" s="8"/>
      <c r="P61" s="8"/>
      <c r="Q61" s="8"/>
      <c r="R61" s="8"/>
      <c r="S61" s="8"/>
    </row>
    <row r="62" spans="2:19">
      <c r="B62" s="100"/>
      <c r="C62" s="101"/>
      <c r="D62" s="100"/>
      <c r="E62" s="100"/>
      <c r="F62" s="102"/>
      <c r="G62" s="173"/>
      <c r="H62" s="100"/>
      <c r="I62" s="100"/>
      <c r="J62" s="100"/>
      <c r="K62" s="103"/>
      <c r="L62" s="103"/>
      <c r="M62" s="103"/>
      <c r="N62" s="104"/>
      <c r="O62" s="104"/>
      <c r="P62" s="104"/>
      <c r="Q62" s="104"/>
      <c r="R62" s="104"/>
      <c r="S62" s="104"/>
    </row>
    <row r="63" spans="2:19">
      <c r="B63" s="6"/>
      <c r="C63" s="105"/>
      <c r="D63" s="6"/>
      <c r="E63" s="6"/>
      <c r="F63" s="106"/>
      <c r="G63" s="12"/>
      <c r="H63" s="6"/>
      <c r="I63" s="6"/>
      <c r="J63" s="6"/>
      <c r="K63" s="7"/>
      <c r="L63" s="7"/>
      <c r="M63" s="7"/>
      <c r="N63" s="8"/>
      <c r="O63" s="8"/>
      <c r="P63" s="8"/>
      <c r="Q63" s="8"/>
      <c r="R63" s="8"/>
      <c r="S63" s="8"/>
    </row>
    <row r="64" spans="2:19">
      <c r="B64" s="100"/>
      <c r="C64" s="101"/>
      <c r="D64" s="100"/>
      <c r="E64" s="100"/>
      <c r="F64" s="102"/>
      <c r="G64" s="173"/>
      <c r="H64" s="100"/>
      <c r="I64" s="100"/>
      <c r="J64" s="100"/>
      <c r="K64" s="103"/>
      <c r="L64" s="103"/>
      <c r="M64" s="103"/>
      <c r="N64" s="104"/>
      <c r="O64" s="104"/>
      <c r="P64" s="104"/>
      <c r="Q64" s="104"/>
      <c r="R64" s="104"/>
      <c r="S64" s="104"/>
    </row>
    <row r="65" spans="2:19">
      <c r="B65" s="6"/>
      <c r="C65" s="105"/>
      <c r="D65" s="6"/>
      <c r="E65" s="6"/>
      <c r="F65" s="106"/>
      <c r="G65" s="12"/>
      <c r="H65" s="6"/>
      <c r="I65" s="6"/>
      <c r="J65" s="6"/>
      <c r="K65" s="7"/>
      <c r="L65" s="7"/>
      <c r="M65" s="7"/>
      <c r="N65" s="8"/>
      <c r="O65" s="8"/>
      <c r="P65" s="8"/>
      <c r="Q65" s="8"/>
      <c r="R65" s="8"/>
      <c r="S65" s="8"/>
    </row>
    <row r="66" spans="2:19">
      <c r="B66" s="100"/>
      <c r="C66" s="101"/>
      <c r="D66" s="100"/>
      <c r="E66" s="100"/>
      <c r="F66" s="102"/>
      <c r="G66" s="173"/>
      <c r="H66" s="100"/>
      <c r="I66" s="100"/>
      <c r="J66" s="100"/>
      <c r="K66" s="103"/>
      <c r="L66" s="103"/>
      <c r="M66" s="103"/>
      <c r="N66" s="104"/>
      <c r="O66" s="104"/>
      <c r="P66" s="104"/>
      <c r="Q66" s="104"/>
      <c r="R66" s="104"/>
      <c r="S66" s="104"/>
    </row>
    <row r="67" spans="2:19">
      <c r="B67" s="6"/>
      <c r="C67" s="105"/>
      <c r="D67" s="6"/>
      <c r="E67" s="6"/>
      <c r="F67" s="106"/>
      <c r="G67" s="12"/>
      <c r="H67" s="6"/>
      <c r="I67" s="6"/>
      <c r="J67" s="6"/>
      <c r="K67" s="7"/>
      <c r="L67" s="7"/>
      <c r="M67" s="7"/>
      <c r="N67" s="8"/>
      <c r="O67" s="8"/>
      <c r="P67" s="8"/>
      <c r="Q67" s="8"/>
      <c r="R67" s="8"/>
      <c r="S67" s="8"/>
    </row>
    <row r="68" spans="2:19">
      <c r="B68" s="100"/>
      <c r="C68" s="101"/>
      <c r="D68" s="100"/>
      <c r="E68" s="100"/>
      <c r="F68" s="102"/>
      <c r="G68" s="173"/>
      <c r="H68" s="100"/>
      <c r="I68" s="100"/>
      <c r="J68" s="100"/>
      <c r="K68" s="103"/>
      <c r="L68" s="103"/>
      <c r="M68" s="103"/>
      <c r="N68" s="104"/>
      <c r="O68" s="104"/>
      <c r="P68" s="104"/>
      <c r="Q68" s="104"/>
      <c r="R68" s="104"/>
      <c r="S68" s="104"/>
    </row>
    <row r="69" spans="2:19">
      <c r="B69" s="6"/>
      <c r="C69" s="105"/>
      <c r="D69" s="6"/>
      <c r="E69" s="6"/>
      <c r="F69" s="106"/>
      <c r="G69" s="12"/>
      <c r="H69" s="6"/>
      <c r="I69" s="6"/>
      <c r="J69" s="6"/>
      <c r="K69" s="7"/>
      <c r="L69" s="7"/>
      <c r="M69" s="7"/>
      <c r="N69" s="8"/>
      <c r="O69" s="8"/>
      <c r="P69" s="8"/>
      <c r="Q69" s="8"/>
      <c r="R69" s="8"/>
      <c r="S69" s="8"/>
    </row>
    <row r="70" spans="2:19">
      <c r="B70" s="100"/>
      <c r="C70" s="101"/>
      <c r="D70" s="100"/>
      <c r="E70" s="100"/>
      <c r="F70" s="102"/>
      <c r="G70" s="173"/>
      <c r="H70" s="100"/>
      <c r="I70" s="100"/>
      <c r="J70" s="100"/>
      <c r="K70" s="103"/>
      <c r="L70" s="103"/>
      <c r="M70" s="103"/>
      <c r="N70" s="104"/>
      <c r="O70" s="104"/>
      <c r="P70" s="104"/>
      <c r="Q70" s="104"/>
      <c r="R70" s="104"/>
      <c r="S70" s="104"/>
    </row>
    <row r="71" spans="2:19">
      <c r="B71" s="6"/>
      <c r="C71" s="105"/>
      <c r="D71" s="6"/>
      <c r="E71" s="6"/>
      <c r="F71" s="106"/>
      <c r="G71" s="12"/>
      <c r="H71" s="6"/>
      <c r="I71" s="6"/>
      <c r="J71" s="6"/>
      <c r="K71" s="7"/>
      <c r="L71" s="7"/>
      <c r="M71" s="7"/>
      <c r="N71" s="8"/>
      <c r="O71" s="8"/>
      <c r="P71" s="8"/>
      <c r="Q71" s="8"/>
      <c r="R71" s="8"/>
      <c r="S71" s="8"/>
    </row>
    <row r="72" spans="2:19">
      <c r="B72" s="100"/>
      <c r="C72" s="101"/>
      <c r="D72" s="100"/>
      <c r="E72" s="100"/>
      <c r="F72" s="102"/>
      <c r="G72" s="173"/>
      <c r="H72" s="100"/>
      <c r="I72" s="100"/>
      <c r="J72" s="100"/>
      <c r="K72" s="103"/>
      <c r="L72" s="103"/>
      <c r="M72" s="103"/>
      <c r="N72" s="104"/>
      <c r="O72" s="104"/>
      <c r="P72" s="104"/>
      <c r="Q72" s="104"/>
      <c r="R72" s="104"/>
      <c r="S72" s="104"/>
    </row>
    <row r="73" spans="2:19">
      <c r="B73" s="6"/>
      <c r="C73" s="105"/>
      <c r="D73" s="6"/>
      <c r="E73" s="6"/>
      <c r="F73" s="106"/>
      <c r="G73" s="6"/>
      <c r="H73" s="6"/>
      <c r="I73" s="6"/>
      <c r="J73" s="6"/>
      <c r="K73" s="7"/>
      <c r="L73" s="7"/>
      <c r="M73" s="7"/>
      <c r="N73" s="8"/>
      <c r="O73" s="8"/>
      <c r="P73" s="8"/>
      <c r="Q73" s="8"/>
      <c r="R73" s="8"/>
      <c r="S73" s="8"/>
    </row>
    <row r="74" spans="2:19">
      <c r="B74" s="100"/>
      <c r="C74" s="101"/>
      <c r="D74" s="100"/>
      <c r="E74" s="100"/>
      <c r="F74" s="102"/>
      <c r="G74" s="100"/>
      <c r="H74" s="100"/>
      <c r="I74" s="100"/>
      <c r="J74" s="100"/>
      <c r="K74" s="103"/>
      <c r="L74" s="103"/>
      <c r="M74" s="103"/>
      <c r="N74" s="104"/>
      <c r="O74" s="104"/>
      <c r="P74" s="104"/>
      <c r="Q74" s="104"/>
      <c r="R74" s="104"/>
      <c r="S74" s="104"/>
    </row>
    <row r="75" spans="2:19">
      <c r="B75" s="6"/>
      <c r="C75" s="105"/>
      <c r="D75" s="6"/>
      <c r="E75" s="6"/>
      <c r="F75" s="106"/>
      <c r="G75" s="6"/>
      <c r="H75" s="6"/>
      <c r="I75" s="6"/>
      <c r="J75" s="6"/>
      <c r="K75" s="7"/>
      <c r="L75" s="7"/>
      <c r="M75" s="7"/>
      <c r="N75" s="8"/>
      <c r="O75" s="8"/>
      <c r="P75" s="8"/>
      <c r="Q75" s="8"/>
      <c r="R75" s="8"/>
      <c r="S75" s="8"/>
    </row>
    <row r="76" spans="2:19">
      <c r="B76" s="100"/>
      <c r="C76" s="101"/>
      <c r="D76" s="100"/>
      <c r="E76" s="100"/>
      <c r="F76" s="102"/>
      <c r="G76" s="100"/>
      <c r="H76" s="100"/>
      <c r="I76" s="100"/>
      <c r="J76" s="100"/>
      <c r="K76" s="103"/>
      <c r="L76" s="103"/>
      <c r="M76" s="103"/>
      <c r="N76" s="104"/>
      <c r="O76" s="104"/>
      <c r="P76" s="104"/>
      <c r="Q76" s="104"/>
      <c r="R76" s="104"/>
      <c r="S76" s="104"/>
    </row>
    <row r="77" spans="2:19">
      <c r="B77" s="6"/>
      <c r="C77" s="105"/>
      <c r="D77" s="6"/>
      <c r="E77" s="6"/>
      <c r="F77" s="106"/>
      <c r="G77" s="6"/>
      <c r="H77" s="6"/>
      <c r="I77" s="6"/>
      <c r="J77" s="6"/>
      <c r="K77" s="7"/>
      <c r="L77" s="7"/>
      <c r="M77" s="7"/>
      <c r="N77" s="8"/>
      <c r="O77" s="8"/>
      <c r="P77" s="8"/>
      <c r="Q77" s="8"/>
      <c r="R77" s="8"/>
      <c r="S77" s="8"/>
    </row>
    <row r="78" spans="2:19">
      <c r="B78" s="100"/>
      <c r="C78" s="101"/>
      <c r="D78" s="100"/>
      <c r="E78" s="100"/>
      <c r="F78" s="102"/>
      <c r="G78" s="100"/>
      <c r="H78" s="100"/>
      <c r="I78" s="100"/>
      <c r="J78" s="100"/>
      <c r="K78" s="103"/>
      <c r="L78" s="103"/>
      <c r="M78" s="103"/>
      <c r="N78" s="104"/>
      <c r="O78" s="104"/>
      <c r="P78" s="104"/>
      <c r="Q78" s="104"/>
      <c r="R78" s="104"/>
      <c r="S78" s="104"/>
    </row>
    <row r="79" spans="2:19">
      <c r="B79" s="6"/>
      <c r="C79" s="105"/>
      <c r="D79" s="6"/>
      <c r="E79" s="6"/>
      <c r="F79" s="106"/>
      <c r="G79" s="6"/>
      <c r="H79" s="6"/>
      <c r="I79" s="6"/>
      <c r="J79" s="6"/>
      <c r="K79" s="7"/>
      <c r="L79" s="7"/>
      <c r="M79" s="7"/>
      <c r="N79" s="8"/>
      <c r="O79" s="8"/>
      <c r="P79" s="8"/>
      <c r="Q79" s="8"/>
      <c r="R79" s="8"/>
      <c r="S79" s="8"/>
    </row>
    <row r="80" spans="2:19">
      <c r="B80" s="100"/>
      <c r="C80" s="101"/>
      <c r="D80" s="100"/>
      <c r="E80" s="100"/>
      <c r="F80" s="102"/>
      <c r="G80" s="100"/>
      <c r="H80" s="100"/>
      <c r="I80" s="100"/>
      <c r="J80" s="100"/>
      <c r="K80" s="103"/>
      <c r="L80" s="103"/>
      <c r="M80" s="103"/>
      <c r="N80" s="104"/>
      <c r="O80" s="104"/>
      <c r="P80" s="104"/>
      <c r="Q80" s="104"/>
      <c r="R80" s="104"/>
      <c r="S80" s="104"/>
    </row>
    <row r="81" spans="2:19">
      <c r="B81" s="6"/>
      <c r="C81" s="105"/>
      <c r="D81" s="6"/>
      <c r="E81" s="6"/>
      <c r="F81" s="106"/>
      <c r="G81" s="6"/>
      <c r="H81" s="6"/>
      <c r="I81" s="6"/>
      <c r="J81" s="6"/>
      <c r="K81" s="7"/>
      <c r="L81" s="7"/>
      <c r="M81" s="7"/>
      <c r="N81" s="8"/>
      <c r="O81" s="8"/>
      <c r="P81" s="8"/>
      <c r="Q81" s="8"/>
      <c r="R81" s="8"/>
      <c r="S81" s="8"/>
    </row>
    <row r="82" spans="2:19">
      <c r="B82" s="100"/>
      <c r="C82" s="101"/>
      <c r="D82" s="100"/>
      <c r="E82" s="100"/>
      <c r="F82" s="102"/>
      <c r="G82" s="100"/>
      <c r="H82" s="100"/>
      <c r="I82" s="100"/>
      <c r="J82" s="100"/>
      <c r="K82" s="103"/>
      <c r="L82" s="103"/>
      <c r="M82" s="103"/>
      <c r="N82" s="104"/>
      <c r="O82" s="104"/>
      <c r="P82" s="104"/>
      <c r="Q82" s="104"/>
      <c r="R82" s="104"/>
      <c r="S82" s="104"/>
    </row>
    <row r="83" spans="2:19">
      <c r="B83" s="6"/>
      <c r="C83" s="105"/>
      <c r="D83" s="6"/>
      <c r="E83" s="6"/>
      <c r="F83" s="106"/>
      <c r="G83" s="6"/>
      <c r="H83" s="6"/>
      <c r="I83" s="6"/>
      <c r="J83" s="6"/>
      <c r="K83" s="7"/>
      <c r="L83" s="7"/>
      <c r="M83" s="7"/>
      <c r="N83" s="8"/>
      <c r="O83" s="8"/>
      <c r="P83" s="8"/>
      <c r="Q83" s="8"/>
      <c r="R83" s="8"/>
      <c r="S83" s="8"/>
    </row>
    <row r="84" spans="2:19">
      <c r="B84" s="100"/>
      <c r="C84" s="101"/>
      <c r="D84" s="100"/>
      <c r="E84" s="100"/>
      <c r="F84" s="102"/>
      <c r="G84" s="100"/>
      <c r="H84" s="100"/>
      <c r="I84" s="100"/>
      <c r="J84" s="100"/>
      <c r="K84" s="103"/>
      <c r="L84" s="103"/>
      <c r="M84" s="103"/>
      <c r="N84" s="104"/>
      <c r="O84" s="104"/>
      <c r="P84" s="104"/>
      <c r="Q84" s="104"/>
      <c r="R84" s="104"/>
      <c r="S84" s="104"/>
    </row>
    <row r="85" spans="2:19">
      <c r="B85" s="6"/>
      <c r="C85" s="105"/>
      <c r="D85" s="6"/>
      <c r="E85" s="6"/>
      <c r="F85" s="106"/>
      <c r="G85" s="6"/>
      <c r="H85" s="6"/>
      <c r="I85" s="6"/>
      <c r="J85" s="6"/>
      <c r="K85" s="7"/>
      <c r="L85" s="7"/>
      <c r="M85" s="7"/>
      <c r="N85" s="8"/>
      <c r="O85" s="8"/>
      <c r="P85" s="8"/>
      <c r="Q85" s="8"/>
      <c r="R85" s="8"/>
      <c r="S85" s="8"/>
    </row>
    <row r="86" spans="2:19">
      <c r="B86" s="100"/>
      <c r="C86" s="101"/>
      <c r="D86" s="100"/>
      <c r="E86" s="100"/>
      <c r="F86" s="102"/>
      <c r="G86" s="100"/>
      <c r="H86" s="100"/>
      <c r="I86" s="100"/>
      <c r="J86" s="100"/>
      <c r="K86" s="103"/>
      <c r="L86" s="103"/>
      <c r="M86" s="103"/>
      <c r="N86" s="104"/>
      <c r="O86" s="104"/>
      <c r="P86" s="104"/>
      <c r="Q86" s="104"/>
      <c r="R86" s="104"/>
      <c r="S86" s="104"/>
    </row>
    <row r="87" spans="2:19">
      <c r="B87" s="6"/>
      <c r="C87" s="105"/>
      <c r="D87" s="6"/>
      <c r="E87" s="6"/>
      <c r="F87" s="106"/>
      <c r="G87" s="6"/>
      <c r="H87" s="6"/>
      <c r="I87" s="6"/>
      <c r="J87" s="6"/>
      <c r="K87" s="7"/>
      <c r="L87" s="7"/>
      <c r="M87" s="7"/>
      <c r="N87" s="8"/>
      <c r="O87" s="8"/>
      <c r="P87" s="8"/>
      <c r="Q87" s="8"/>
      <c r="R87" s="8"/>
      <c r="S87" s="8"/>
    </row>
    <row r="88" spans="2:19">
      <c r="B88" s="100"/>
      <c r="C88" s="101"/>
      <c r="D88" s="100"/>
      <c r="E88" s="100"/>
      <c r="F88" s="102"/>
      <c r="G88" s="100"/>
      <c r="H88" s="100"/>
      <c r="I88" s="100"/>
      <c r="J88" s="100"/>
      <c r="K88" s="103"/>
      <c r="L88" s="103"/>
      <c r="M88" s="103"/>
      <c r="N88" s="104"/>
      <c r="O88" s="104"/>
      <c r="P88" s="104"/>
      <c r="Q88" s="104"/>
      <c r="R88" s="104"/>
      <c r="S88" s="104"/>
    </row>
    <row r="89" spans="2:19">
      <c r="B89" s="6"/>
      <c r="C89" s="105"/>
      <c r="D89" s="6"/>
      <c r="E89" s="6"/>
      <c r="F89" s="106"/>
      <c r="G89" s="6"/>
      <c r="H89" s="6"/>
      <c r="I89" s="6"/>
      <c r="J89" s="6"/>
      <c r="K89" s="7"/>
      <c r="L89" s="7"/>
      <c r="M89" s="7"/>
      <c r="N89" s="8"/>
      <c r="O89" s="8"/>
      <c r="P89" s="8"/>
      <c r="Q89" s="8"/>
      <c r="R89" s="8"/>
      <c r="S89" s="8"/>
    </row>
    <row r="90" spans="2:19">
      <c r="B90" s="100"/>
      <c r="C90" s="101"/>
      <c r="D90" s="100"/>
      <c r="E90" s="100"/>
      <c r="F90" s="102"/>
      <c r="G90" s="100"/>
      <c r="H90" s="100"/>
      <c r="I90" s="100"/>
      <c r="J90" s="100"/>
      <c r="K90" s="103"/>
      <c r="L90" s="103"/>
      <c r="M90" s="103"/>
      <c r="N90" s="104"/>
      <c r="O90" s="104"/>
      <c r="P90" s="104"/>
      <c r="Q90" s="104"/>
      <c r="R90" s="104"/>
      <c r="S90" s="104"/>
    </row>
    <row r="91" spans="2:19">
      <c r="B91" s="6"/>
      <c r="C91" s="105"/>
      <c r="D91" s="6"/>
      <c r="E91" s="6"/>
      <c r="F91" s="106"/>
      <c r="G91" s="6"/>
      <c r="H91" s="6"/>
      <c r="I91" s="6"/>
      <c r="J91" s="6"/>
      <c r="K91" s="7"/>
      <c r="L91" s="7"/>
      <c r="M91" s="7"/>
      <c r="N91" s="8"/>
      <c r="O91" s="8"/>
      <c r="P91" s="8"/>
      <c r="Q91" s="8"/>
      <c r="R91" s="8"/>
      <c r="S91" s="8"/>
    </row>
    <row r="92" spans="2:19">
      <c r="B92" s="100"/>
      <c r="C92" s="101"/>
      <c r="D92" s="100"/>
      <c r="E92" s="100"/>
      <c r="F92" s="102"/>
      <c r="G92" s="100"/>
      <c r="H92" s="100"/>
      <c r="I92" s="100"/>
      <c r="J92" s="100"/>
      <c r="K92" s="103"/>
      <c r="L92" s="103"/>
      <c r="M92" s="103"/>
      <c r="N92" s="104"/>
      <c r="O92" s="104"/>
      <c r="P92" s="104"/>
      <c r="Q92" s="104"/>
      <c r="R92" s="104"/>
      <c r="S92" s="104"/>
    </row>
    <row r="93" spans="2:19">
      <c r="B93" s="6"/>
      <c r="C93" s="105"/>
      <c r="D93" s="6"/>
      <c r="E93" s="6"/>
      <c r="F93" s="106"/>
      <c r="G93" s="6"/>
      <c r="H93" s="6"/>
      <c r="I93" s="6"/>
      <c r="J93" s="6"/>
      <c r="K93" s="7"/>
      <c r="L93" s="7"/>
      <c r="M93" s="7"/>
      <c r="N93" s="8"/>
      <c r="O93" s="8"/>
      <c r="P93" s="8"/>
      <c r="Q93" s="8"/>
      <c r="R93" s="8"/>
      <c r="S93" s="8"/>
    </row>
    <row r="94" spans="2:19">
      <c r="B94" s="100"/>
      <c r="C94" s="101"/>
      <c r="D94" s="100"/>
      <c r="E94" s="100"/>
      <c r="F94" s="102"/>
      <c r="G94" s="100"/>
      <c r="H94" s="100"/>
      <c r="I94" s="100"/>
      <c r="J94" s="100"/>
      <c r="K94" s="103"/>
      <c r="L94" s="103"/>
      <c r="M94" s="103"/>
      <c r="N94" s="104"/>
      <c r="O94" s="104"/>
      <c r="P94" s="104"/>
      <c r="Q94" s="104"/>
      <c r="R94" s="104"/>
      <c r="S94" s="104"/>
    </row>
    <row r="95" spans="2:19">
      <c r="B95" s="6"/>
      <c r="C95" s="105"/>
      <c r="D95" s="6"/>
      <c r="E95" s="6"/>
      <c r="F95" s="106"/>
      <c r="G95" s="6"/>
      <c r="H95" s="6"/>
      <c r="I95" s="6"/>
      <c r="J95" s="6"/>
      <c r="K95" s="7"/>
      <c r="L95" s="7"/>
      <c r="M95" s="7"/>
      <c r="N95" s="8"/>
      <c r="O95" s="8"/>
      <c r="P95" s="8"/>
      <c r="Q95" s="8"/>
      <c r="R95" s="8"/>
      <c r="S95" s="8"/>
    </row>
    <row r="96" spans="2:19">
      <c r="B96" s="100"/>
      <c r="C96" s="101"/>
      <c r="D96" s="100"/>
      <c r="E96" s="100"/>
      <c r="F96" s="102"/>
      <c r="G96" s="100"/>
      <c r="H96" s="100"/>
      <c r="I96" s="100"/>
      <c r="J96" s="100"/>
      <c r="K96" s="103"/>
      <c r="L96" s="103"/>
      <c r="M96" s="103"/>
      <c r="N96" s="104"/>
      <c r="O96" s="104"/>
      <c r="P96" s="104"/>
      <c r="Q96" s="104"/>
      <c r="R96" s="104"/>
      <c r="S96" s="104"/>
    </row>
    <row r="97" spans="2:19">
      <c r="B97" s="6"/>
      <c r="C97" s="105"/>
      <c r="D97" s="6"/>
      <c r="E97" s="6"/>
      <c r="F97" s="106"/>
      <c r="G97" s="6"/>
      <c r="H97" s="6"/>
      <c r="I97" s="6"/>
      <c r="J97" s="6"/>
      <c r="K97" s="7"/>
      <c r="L97" s="7"/>
      <c r="M97" s="7"/>
      <c r="N97" s="8"/>
      <c r="O97" s="8"/>
      <c r="P97" s="8"/>
      <c r="Q97" s="8"/>
      <c r="R97" s="8"/>
      <c r="S97" s="8"/>
    </row>
    <row r="98" spans="2:19">
      <c r="B98" s="100"/>
      <c r="C98" s="101"/>
      <c r="D98" s="100"/>
      <c r="E98" s="100"/>
      <c r="F98" s="102"/>
      <c r="G98" s="100"/>
      <c r="H98" s="100"/>
      <c r="I98" s="100"/>
      <c r="J98" s="100"/>
      <c r="K98" s="103"/>
      <c r="L98" s="103"/>
      <c r="M98" s="103"/>
      <c r="N98" s="104"/>
      <c r="O98" s="104"/>
      <c r="P98" s="104"/>
      <c r="Q98" s="104"/>
      <c r="R98" s="104"/>
      <c r="S98" s="104"/>
    </row>
    <row r="99" spans="2:19">
      <c r="B99" s="6"/>
      <c r="C99" s="105"/>
      <c r="D99" s="6"/>
      <c r="E99" s="6"/>
      <c r="F99" s="106"/>
      <c r="G99" s="6"/>
      <c r="H99" s="6"/>
      <c r="I99" s="6"/>
      <c r="J99" s="6"/>
      <c r="K99" s="7"/>
      <c r="L99" s="7"/>
      <c r="M99" s="7"/>
      <c r="N99" s="8"/>
      <c r="O99" s="8"/>
      <c r="P99" s="8"/>
      <c r="Q99" s="8"/>
      <c r="R99" s="8"/>
      <c r="S99" s="8"/>
    </row>
    <row r="100" spans="2:19">
      <c r="B100" s="100"/>
      <c r="C100" s="101"/>
      <c r="D100" s="100"/>
      <c r="E100" s="100"/>
      <c r="F100" s="102"/>
      <c r="G100" s="100"/>
      <c r="H100" s="100"/>
      <c r="I100" s="100"/>
      <c r="J100" s="100"/>
      <c r="K100" s="103"/>
      <c r="L100" s="103"/>
      <c r="M100" s="103"/>
      <c r="N100" s="104"/>
      <c r="O100" s="104"/>
      <c r="P100" s="104"/>
      <c r="Q100" s="104"/>
      <c r="R100" s="104"/>
      <c r="S100" s="104"/>
    </row>
    <row r="101" spans="2:19">
      <c r="B101" s="6"/>
      <c r="C101" s="105"/>
      <c r="D101" s="6"/>
      <c r="E101" s="6"/>
      <c r="F101" s="106"/>
      <c r="G101" s="6"/>
      <c r="H101" s="6"/>
      <c r="I101" s="6"/>
      <c r="J101" s="6"/>
      <c r="K101" s="7"/>
      <c r="L101" s="7"/>
      <c r="M101" s="7"/>
      <c r="N101" s="8"/>
      <c r="O101" s="8"/>
      <c r="P101" s="8"/>
      <c r="Q101" s="8"/>
      <c r="R101" s="8"/>
      <c r="S101" s="8"/>
    </row>
    <row r="102" spans="2:19">
      <c r="B102" s="100"/>
      <c r="C102" s="101"/>
      <c r="D102" s="100"/>
      <c r="E102" s="100"/>
      <c r="F102" s="102"/>
      <c r="G102" s="100"/>
      <c r="H102" s="100"/>
      <c r="I102" s="100"/>
      <c r="J102" s="100"/>
      <c r="K102" s="103"/>
      <c r="L102" s="103"/>
      <c r="M102" s="103"/>
      <c r="N102" s="104"/>
      <c r="O102" s="104"/>
      <c r="P102" s="104"/>
      <c r="Q102" s="104"/>
      <c r="R102" s="104"/>
      <c r="S102" s="104"/>
    </row>
    <row r="103" spans="2:19">
      <c r="B103" s="6"/>
      <c r="C103" s="105"/>
      <c r="D103" s="6"/>
      <c r="E103" s="6"/>
      <c r="F103" s="106"/>
      <c r="G103" s="6"/>
      <c r="H103" s="6"/>
      <c r="I103" s="6"/>
      <c r="J103" s="6"/>
      <c r="K103" s="7"/>
      <c r="L103" s="7"/>
      <c r="M103" s="7"/>
      <c r="N103" s="8"/>
      <c r="O103" s="8"/>
      <c r="P103" s="8"/>
      <c r="Q103" s="8"/>
      <c r="R103" s="8"/>
      <c r="S103" s="8"/>
    </row>
    <row r="104" spans="2:19">
      <c r="B104" s="100"/>
      <c r="C104" s="101"/>
      <c r="D104" s="100"/>
      <c r="E104" s="100"/>
      <c r="F104" s="102"/>
      <c r="G104" s="100"/>
      <c r="H104" s="100"/>
      <c r="I104" s="100"/>
      <c r="J104" s="100"/>
      <c r="K104" s="103"/>
      <c r="L104" s="103"/>
      <c r="M104" s="103"/>
      <c r="N104" s="104"/>
      <c r="O104" s="104"/>
      <c r="P104" s="104"/>
      <c r="Q104" s="104"/>
      <c r="R104" s="104"/>
      <c r="S104" s="104"/>
    </row>
    <row r="105" spans="2:19">
      <c r="B105" s="6"/>
      <c r="C105" s="105"/>
      <c r="D105" s="6"/>
      <c r="E105" s="6"/>
      <c r="F105" s="106"/>
      <c r="G105" s="6"/>
      <c r="H105" s="6"/>
      <c r="I105" s="6"/>
      <c r="J105" s="6"/>
      <c r="K105" s="7"/>
      <c r="L105" s="7"/>
      <c r="M105" s="7"/>
      <c r="N105" s="8"/>
      <c r="O105" s="8"/>
      <c r="P105" s="8"/>
      <c r="Q105" s="8"/>
      <c r="R105" s="8"/>
      <c r="S105" s="8"/>
    </row>
    <row r="106" spans="2:19">
      <c r="B106" s="100"/>
      <c r="C106" s="101"/>
      <c r="D106" s="100"/>
      <c r="E106" s="100"/>
      <c r="F106" s="102"/>
      <c r="G106" s="100"/>
      <c r="H106" s="100"/>
      <c r="I106" s="100"/>
      <c r="J106" s="100"/>
      <c r="K106" s="103"/>
      <c r="L106" s="103"/>
      <c r="M106" s="103"/>
      <c r="N106" s="104"/>
      <c r="O106" s="104"/>
      <c r="P106" s="104"/>
      <c r="Q106" s="104"/>
      <c r="R106" s="104"/>
      <c r="S106" s="104"/>
    </row>
    <row r="107" spans="2:19">
      <c r="B107" s="6"/>
      <c r="C107" s="105"/>
      <c r="D107" s="6"/>
      <c r="E107" s="6"/>
      <c r="F107" s="106"/>
      <c r="G107" s="6"/>
      <c r="H107" s="6"/>
      <c r="I107" s="6"/>
      <c r="J107" s="6"/>
      <c r="K107" s="7"/>
      <c r="L107" s="7"/>
      <c r="M107" s="7"/>
      <c r="N107" s="8"/>
      <c r="O107" s="8"/>
      <c r="P107" s="8"/>
      <c r="Q107" s="8"/>
      <c r="R107" s="8"/>
      <c r="S107" s="8"/>
    </row>
    <row r="108" spans="2:19">
      <c r="B108" s="100"/>
      <c r="C108" s="101"/>
      <c r="D108" s="100"/>
      <c r="E108" s="100"/>
      <c r="F108" s="102"/>
      <c r="G108" s="100"/>
      <c r="H108" s="100"/>
      <c r="I108" s="100"/>
      <c r="J108" s="100"/>
      <c r="K108" s="103"/>
      <c r="L108" s="103"/>
      <c r="M108" s="103"/>
      <c r="N108" s="104"/>
      <c r="O108" s="104"/>
      <c r="P108" s="104"/>
      <c r="Q108" s="104"/>
      <c r="R108" s="104"/>
      <c r="S108" s="104"/>
    </row>
    <row r="109" spans="2:19">
      <c r="B109" s="6"/>
      <c r="C109" s="105"/>
      <c r="D109" s="6"/>
      <c r="E109" s="6"/>
      <c r="F109" s="106"/>
      <c r="G109" s="6"/>
      <c r="H109" s="6"/>
      <c r="I109" s="6"/>
      <c r="J109" s="6"/>
      <c r="K109" s="7"/>
      <c r="L109" s="7"/>
      <c r="M109" s="7"/>
      <c r="N109" s="8"/>
      <c r="O109" s="8"/>
      <c r="P109" s="8"/>
      <c r="Q109" s="8"/>
      <c r="R109" s="8"/>
      <c r="S109" s="8"/>
    </row>
    <row r="110" spans="2:19">
      <c r="B110" s="100"/>
      <c r="C110" s="101"/>
      <c r="D110" s="100"/>
      <c r="E110" s="100"/>
      <c r="F110" s="102"/>
      <c r="G110" s="100"/>
      <c r="H110" s="100"/>
      <c r="I110" s="100"/>
      <c r="J110" s="100"/>
      <c r="K110" s="103"/>
      <c r="L110" s="103"/>
      <c r="M110" s="103"/>
      <c r="N110" s="104"/>
      <c r="O110" s="104"/>
      <c r="P110" s="104"/>
      <c r="Q110" s="104"/>
      <c r="R110" s="104"/>
      <c r="S110" s="104"/>
    </row>
    <row r="111" spans="2:19">
      <c r="B111" s="6"/>
      <c r="C111" s="105"/>
      <c r="D111" s="6"/>
      <c r="E111" s="6"/>
      <c r="F111" s="106"/>
      <c r="G111" s="6"/>
      <c r="H111" s="6"/>
      <c r="I111" s="6"/>
      <c r="J111" s="6"/>
      <c r="K111" s="7"/>
      <c r="L111" s="7"/>
      <c r="M111" s="7"/>
      <c r="N111" s="8"/>
      <c r="O111" s="8"/>
      <c r="P111" s="8"/>
      <c r="Q111" s="8"/>
      <c r="R111" s="8"/>
      <c r="S111" s="8"/>
    </row>
    <row r="112" spans="2:19">
      <c r="B112" s="100"/>
      <c r="C112" s="101"/>
      <c r="D112" s="100"/>
      <c r="E112" s="100"/>
      <c r="F112" s="102"/>
      <c r="G112" s="100"/>
      <c r="H112" s="100"/>
      <c r="I112" s="100"/>
      <c r="J112" s="100"/>
      <c r="K112" s="103"/>
      <c r="L112" s="103"/>
      <c r="M112" s="103"/>
      <c r="N112" s="104"/>
      <c r="O112" s="104"/>
      <c r="P112" s="104"/>
      <c r="Q112" s="104"/>
      <c r="R112" s="104"/>
      <c r="S112" s="104"/>
    </row>
    <row r="113" spans="2:19">
      <c r="B113" s="6"/>
      <c r="C113" s="105"/>
      <c r="D113" s="6"/>
      <c r="E113" s="6"/>
      <c r="F113" s="106"/>
      <c r="G113" s="6"/>
      <c r="H113" s="6"/>
      <c r="I113" s="6"/>
      <c r="J113" s="6"/>
      <c r="K113" s="7"/>
      <c r="L113" s="7"/>
      <c r="M113" s="7"/>
      <c r="N113" s="8"/>
      <c r="O113" s="8"/>
      <c r="P113" s="8"/>
      <c r="Q113" s="8"/>
      <c r="R113" s="8"/>
      <c r="S113" s="8"/>
    </row>
    <row r="114" spans="2:19">
      <c r="B114" s="100"/>
      <c r="C114" s="101"/>
      <c r="D114" s="100"/>
      <c r="E114" s="100"/>
      <c r="F114" s="102"/>
      <c r="G114" s="100"/>
      <c r="H114" s="100"/>
      <c r="I114" s="100"/>
      <c r="J114" s="100"/>
      <c r="K114" s="103"/>
      <c r="L114" s="103"/>
      <c r="M114" s="103"/>
      <c r="N114" s="104"/>
      <c r="O114" s="104"/>
      <c r="P114" s="104"/>
      <c r="Q114" s="104"/>
      <c r="R114" s="104"/>
      <c r="S114" s="104"/>
    </row>
    <row r="115" spans="2:19">
      <c r="B115" s="6"/>
      <c r="C115" s="105"/>
      <c r="D115" s="6"/>
      <c r="E115" s="6"/>
      <c r="F115" s="106"/>
      <c r="G115" s="6"/>
      <c r="H115" s="6"/>
      <c r="I115" s="6"/>
      <c r="J115" s="6"/>
      <c r="K115" s="7"/>
      <c r="L115" s="7"/>
      <c r="M115" s="7"/>
      <c r="N115" s="8"/>
      <c r="O115" s="8"/>
      <c r="P115" s="8"/>
      <c r="Q115" s="8"/>
      <c r="R115" s="8"/>
      <c r="S115" s="8"/>
    </row>
    <row r="116" spans="2:19">
      <c r="B116" s="100"/>
      <c r="C116" s="101"/>
      <c r="D116" s="100"/>
      <c r="E116" s="100"/>
      <c r="F116" s="102"/>
      <c r="G116" s="100"/>
      <c r="H116" s="100"/>
      <c r="I116" s="100"/>
      <c r="J116" s="100"/>
      <c r="K116" s="103"/>
      <c r="L116" s="103"/>
      <c r="M116" s="103"/>
      <c r="N116" s="104"/>
      <c r="O116" s="104"/>
      <c r="P116" s="104"/>
      <c r="Q116" s="104"/>
      <c r="R116" s="104"/>
      <c r="S116" s="104"/>
    </row>
    <row r="117" spans="2:19">
      <c r="B117" s="6"/>
      <c r="C117" s="105"/>
      <c r="D117" s="6"/>
      <c r="E117" s="6"/>
      <c r="F117" s="106"/>
      <c r="G117" s="6"/>
      <c r="H117" s="6"/>
      <c r="I117" s="6"/>
      <c r="J117" s="6"/>
      <c r="K117" s="7"/>
      <c r="L117" s="7"/>
      <c r="M117" s="7"/>
      <c r="N117" s="8"/>
      <c r="O117" s="8"/>
      <c r="P117" s="8"/>
      <c r="Q117" s="8"/>
      <c r="R117" s="8"/>
      <c r="S117" s="8"/>
    </row>
    <row r="118" spans="2:19">
      <c r="B118" s="100"/>
      <c r="C118" s="101"/>
      <c r="D118" s="100"/>
      <c r="E118" s="100"/>
      <c r="F118" s="102"/>
      <c r="G118" s="100"/>
      <c r="H118" s="100"/>
      <c r="I118" s="100"/>
      <c r="J118" s="100"/>
      <c r="K118" s="103"/>
      <c r="L118" s="103"/>
      <c r="M118" s="103"/>
      <c r="N118" s="104"/>
      <c r="O118" s="104"/>
      <c r="P118" s="104"/>
      <c r="Q118" s="104"/>
      <c r="R118" s="104"/>
      <c r="S118" s="104"/>
    </row>
    <row r="119" spans="2:19">
      <c r="B119" s="6"/>
      <c r="C119" s="105"/>
      <c r="D119" s="6"/>
      <c r="E119" s="6"/>
      <c r="F119" s="106"/>
      <c r="G119" s="6"/>
      <c r="H119" s="6"/>
      <c r="I119" s="6"/>
      <c r="J119" s="6"/>
      <c r="K119" s="7"/>
      <c r="L119" s="7"/>
      <c r="M119" s="7"/>
      <c r="N119" s="8"/>
      <c r="O119" s="8"/>
      <c r="P119" s="8"/>
      <c r="Q119" s="8"/>
      <c r="R119" s="8"/>
      <c r="S119" s="8"/>
    </row>
    <row r="120" spans="2:19">
      <c r="B120" s="100"/>
      <c r="C120" s="101"/>
      <c r="D120" s="100"/>
      <c r="E120" s="100"/>
      <c r="F120" s="102"/>
      <c r="G120" s="100"/>
      <c r="H120" s="100"/>
      <c r="I120" s="100"/>
      <c r="J120" s="100"/>
      <c r="K120" s="103"/>
      <c r="L120" s="103"/>
      <c r="M120" s="103"/>
      <c r="N120" s="104"/>
      <c r="O120" s="104"/>
      <c r="P120" s="104"/>
      <c r="Q120" s="104"/>
      <c r="R120" s="104"/>
      <c r="S120" s="104"/>
    </row>
    <row r="121" spans="2:19">
      <c r="B121" s="6"/>
      <c r="C121" s="105"/>
      <c r="D121" s="6"/>
      <c r="E121" s="6"/>
      <c r="F121" s="106"/>
      <c r="G121" s="6"/>
      <c r="H121" s="6"/>
      <c r="I121" s="6"/>
      <c r="J121" s="6"/>
      <c r="K121" s="7"/>
      <c r="L121" s="7"/>
      <c r="M121" s="7"/>
      <c r="N121" s="8"/>
      <c r="O121" s="8"/>
      <c r="P121" s="8"/>
      <c r="Q121" s="8"/>
      <c r="R121" s="8"/>
      <c r="S121" s="8"/>
    </row>
    <row r="122" spans="2:19">
      <c r="B122" s="100"/>
      <c r="C122" s="101"/>
      <c r="D122" s="100"/>
      <c r="E122" s="100"/>
      <c r="F122" s="102"/>
      <c r="G122" s="100"/>
      <c r="H122" s="100"/>
      <c r="I122" s="100"/>
      <c r="J122" s="100"/>
      <c r="K122" s="103"/>
      <c r="L122" s="103"/>
      <c r="M122" s="103"/>
      <c r="N122" s="104"/>
      <c r="O122" s="104"/>
      <c r="P122" s="104"/>
      <c r="Q122" s="104"/>
      <c r="R122" s="104"/>
      <c r="S122" s="104"/>
    </row>
    <row r="123" spans="2:19">
      <c r="B123" s="6"/>
      <c r="C123" s="105"/>
      <c r="D123" s="6"/>
      <c r="E123" s="6"/>
      <c r="F123" s="106"/>
      <c r="G123" s="6"/>
      <c r="H123" s="6"/>
      <c r="I123" s="6"/>
      <c r="J123" s="6"/>
      <c r="K123" s="7"/>
      <c r="L123" s="7"/>
      <c r="M123" s="7"/>
      <c r="N123" s="8"/>
      <c r="O123" s="8"/>
      <c r="P123" s="8"/>
      <c r="Q123" s="8"/>
      <c r="R123" s="8"/>
      <c r="S123" s="8"/>
    </row>
    <row r="124" spans="2:19">
      <c r="B124" s="100"/>
      <c r="C124" s="101"/>
      <c r="D124" s="100"/>
      <c r="E124" s="100"/>
      <c r="F124" s="102"/>
      <c r="G124" s="100"/>
      <c r="H124" s="100"/>
      <c r="I124" s="100"/>
      <c r="J124" s="100"/>
      <c r="K124" s="103"/>
      <c r="L124" s="103"/>
      <c r="M124" s="103"/>
      <c r="N124" s="104"/>
      <c r="O124" s="104"/>
      <c r="P124" s="104"/>
      <c r="Q124" s="104"/>
      <c r="R124" s="104"/>
      <c r="S124" s="104"/>
    </row>
    <row r="125" spans="2:19">
      <c r="B125" s="6"/>
      <c r="C125" s="105"/>
      <c r="D125" s="6"/>
      <c r="E125" s="6"/>
      <c r="F125" s="106"/>
      <c r="G125" s="6"/>
      <c r="H125" s="6"/>
      <c r="I125" s="6"/>
      <c r="J125" s="6"/>
      <c r="K125" s="7"/>
      <c r="L125" s="7"/>
      <c r="M125" s="7"/>
      <c r="N125" s="8"/>
      <c r="O125" s="8"/>
      <c r="P125" s="8"/>
      <c r="Q125" s="8"/>
      <c r="R125" s="8"/>
      <c r="S125" s="8"/>
    </row>
    <row r="126" spans="2:19">
      <c r="B126" s="100"/>
      <c r="C126" s="101"/>
      <c r="D126" s="100"/>
      <c r="E126" s="100"/>
      <c r="F126" s="102"/>
      <c r="G126" s="100"/>
      <c r="H126" s="100"/>
      <c r="I126" s="100"/>
      <c r="J126" s="100"/>
      <c r="K126" s="103"/>
      <c r="L126" s="103"/>
      <c r="M126" s="103"/>
      <c r="N126" s="104"/>
      <c r="O126" s="104"/>
      <c r="P126" s="104"/>
      <c r="Q126" s="104"/>
      <c r="R126" s="104"/>
      <c r="S126" s="104"/>
    </row>
    <row r="127" spans="2:19">
      <c r="B127" s="6"/>
      <c r="C127" s="105"/>
      <c r="D127" s="6"/>
      <c r="E127" s="6"/>
      <c r="F127" s="106"/>
      <c r="G127" s="6"/>
      <c r="H127" s="6"/>
      <c r="I127" s="6"/>
      <c r="J127" s="6"/>
      <c r="K127" s="7"/>
      <c r="L127" s="7"/>
      <c r="M127" s="7"/>
      <c r="N127" s="8"/>
      <c r="O127" s="8"/>
      <c r="P127" s="8"/>
      <c r="Q127" s="8"/>
      <c r="R127" s="8"/>
      <c r="S127" s="8"/>
    </row>
    <row r="128" spans="2:19">
      <c r="B128" s="100"/>
      <c r="C128" s="101"/>
      <c r="D128" s="100"/>
      <c r="E128" s="100"/>
      <c r="F128" s="102"/>
      <c r="G128" s="100"/>
      <c r="H128" s="100"/>
      <c r="I128" s="100"/>
      <c r="J128" s="100"/>
      <c r="K128" s="103"/>
      <c r="L128" s="103"/>
      <c r="M128" s="103"/>
      <c r="N128" s="104"/>
      <c r="O128" s="104"/>
      <c r="P128" s="104"/>
      <c r="Q128" s="104"/>
      <c r="R128" s="104"/>
      <c r="S128" s="104"/>
    </row>
    <row r="129" spans="2:19">
      <c r="B129" s="6"/>
      <c r="C129" s="105"/>
      <c r="D129" s="6"/>
      <c r="E129" s="6"/>
      <c r="F129" s="106"/>
      <c r="G129" s="6"/>
      <c r="H129" s="6"/>
      <c r="I129" s="6"/>
      <c r="J129" s="6"/>
      <c r="K129" s="7"/>
      <c r="L129" s="7"/>
      <c r="M129" s="7"/>
      <c r="N129" s="8"/>
      <c r="O129" s="8"/>
      <c r="P129" s="8"/>
      <c r="Q129" s="8"/>
      <c r="R129" s="8"/>
      <c r="S129" s="8"/>
    </row>
    <row r="130" spans="2:19">
      <c r="B130" s="100"/>
      <c r="C130" s="101"/>
      <c r="D130" s="100"/>
      <c r="E130" s="100"/>
      <c r="F130" s="102"/>
      <c r="G130" s="100"/>
      <c r="H130" s="100"/>
      <c r="I130" s="100"/>
      <c r="J130" s="100"/>
      <c r="K130" s="103"/>
      <c r="L130" s="103"/>
      <c r="M130" s="103"/>
      <c r="N130" s="104"/>
      <c r="O130" s="104"/>
      <c r="P130" s="104"/>
      <c r="Q130" s="104"/>
      <c r="R130" s="104"/>
      <c r="S130" s="104"/>
    </row>
    <row r="131" spans="2:19">
      <c r="B131" s="6"/>
      <c r="C131" s="105"/>
      <c r="D131" s="6"/>
      <c r="E131" s="6"/>
      <c r="F131" s="106"/>
      <c r="G131" s="6"/>
      <c r="H131" s="6"/>
      <c r="I131" s="6"/>
      <c r="J131" s="6"/>
      <c r="K131" s="7"/>
      <c r="L131" s="7"/>
      <c r="M131" s="7"/>
      <c r="N131" s="8"/>
      <c r="O131" s="8"/>
      <c r="P131" s="8"/>
      <c r="Q131" s="8"/>
      <c r="R131" s="8"/>
      <c r="S131" s="8"/>
    </row>
    <row r="132" spans="2:19">
      <c r="B132" s="100"/>
      <c r="C132" s="101"/>
      <c r="D132" s="100"/>
      <c r="E132" s="100"/>
      <c r="F132" s="102"/>
      <c r="G132" s="100"/>
      <c r="H132" s="100"/>
      <c r="I132" s="100"/>
      <c r="J132" s="100"/>
      <c r="K132" s="103"/>
      <c r="L132" s="103"/>
      <c r="M132" s="103"/>
      <c r="N132" s="104"/>
      <c r="O132" s="104"/>
      <c r="P132" s="104"/>
      <c r="Q132" s="104"/>
      <c r="R132" s="104"/>
      <c r="S132" s="104"/>
    </row>
    <row r="133" spans="2:19">
      <c r="B133" s="6"/>
      <c r="C133" s="105"/>
      <c r="D133" s="6"/>
      <c r="E133" s="6"/>
      <c r="F133" s="106"/>
      <c r="G133" s="6"/>
      <c r="H133" s="6"/>
      <c r="I133" s="6"/>
      <c r="J133" s="6"/>
      <c r="K133" s="7"/>
      <c r="L133" s="7"/>
      <c r="M133" s="7"/>
      <c r="N133" s="8"/>
      <c r="O133" s="8"/>
      <c r="P133" s="8"/>
      <c r="Q133" s="8"/>
      <c r="R133" s="8"/>
      <c r="S133" s="8"/>
    </row>
    <row r="134" spans="2:19">
      <c r="B134" s="100"/>
      <c r="C134" s="101"/>
      <c r="D134" s="100"/>
      <c r="E134" s="100"/>
      <c r="F134" s="102"/>
      <c r="G134" s="100"/>
      <c r="H134" s="100"/>
      <c r="I134" s="100"/>
      <c r="J134" s="100"/>
      <c r="K134" s="103"/>
      <c r="L134" s="103"/>
      <c r="M134" s="103"/>
      <c r="N134" s="104"/>
      <c r="O134" s="104"/>
      <c r="P134" s="104"/>
      <c r="Q134" s="104"/>
      <c r="R134" s="104"/>
      <c r="S134" s="104"/>
    </row>
    <row r="135" spans="2:19">
      <c r="B135" s="6"/>
      <c r="C135" s="105"/>
      <c r="D135" s="6"/>
      <c r="E135" s="6"/>
      <c r="F135" s="106"/>
      <c r="G135" s="6"/>
      <c r="H135" s="6"/>
      <c r="I135" s="6"/>
      <c r="J135" s="6"/>
      <c r="K135" s="7"/>
      <c r="L135" s="7"/>
      <c r="M135" s="7"/>
      <c r="N135" s="8"/>
      <c r="O135" s="8"/>
      <c r="P135" s="8"/>
      <c r="Q135" s="8"/>
      <c r="R135" s="8"/>
      <c r="S135" s="8"/>
    </row>
    <row r="136" spans="2:19">
      <c r="B136" s="100"/>
      <c r="C136" s="101"/>
      <c r="D136" s="100"/>
      <c r="E136" s="100"/>
      <c r="F136" s="102"/>
      <c r="G136" s="100"/>
      <c r="H136" s="100"/>
      <c r="I136" s="100"/>
      <c r="J136" s="100"/>
      <c r="K136" s="103"/>
      <c r="L136" s="103"/>
      <c r="M136" s="103"/>
      <c r="N136" s="104"/>
      <c r="O136" s="104"/>
      <c r="P136" s="104"/>
      <c r="Q136" s="104"/>
      <c r="R136" s="104"/>
      <c r="S136" s="104"/>
    </row>
    <row r="137" spans="2:19">
      <c r="B137" s="6"/>
      <c r="C137" s="105"/>
      <c r="D137" s="6"/>
      <c r="E137" s="6"/>
      <c r="F137" s="106"/>
      <c r="G137" s="6"/>
      <c r="H137" s="6"/>
      <c r="I137" s="6"/>
      <c r="J137" s="6"/>
      <c r="K137" s="7"/>
      <c r="L137" s="7"/>
      <c r="M137" s="7"/>
      <c r="N137" s="8"/>
      <c r="O137" s="8"/>
      <c r="P137" s="8"/>
      <c r="Q137" s="8"/>
      <c r="R137" s="8"/>
      <c r="S137" s="8"/>
    </row>
    <row r="138" spans="2:19">
      <c r="B138" s="100"/>
      <c r="C138" s="101"/>
      <c r="D138" s="100"/>
      <c r="E138" s="100"/>
      <c r="F138" s="102"/>
      <c r="G138" s="100"/>
      <c r="H138" s="100"/>
      <c r="I138" s="100"/>
      <c r="J138" s="100"/>
      <c r="K138" s="103"/>
      <c r="L138" s="103"/>
      <c r="M138" s="103"/>
      <c r="N138" s="104"/>
      <c r="O138" s="104"/>
      <c r="P138" s="104"/>
      <c r="Q138" s="104"/>
      <c r="R138" s="104"/>
      <c r="S138" s="104"/>
    </row>
    <row r="139" spans="2:19">
      <c r="B139" s="6"/>
      <c r="C139" s="105"/>
      <c r="D139" s="6"/>
      <c r="E139" s="6"/>
      <c r="F139" s="106"/>
      <c r="G139" s="6"/>
      <c r="H139" s="6"/>
      <c r="I139" s="6"/>
      <c r="J139" s="6"/>
      <c r="K139" s="7"/>
      <c r="L139" s="7"/>
      <c r="M139" s="7"/>
      <c r="N139" s="8"/>
      <c r="O139" s="8"/>
      <c r="P139" s="8"/>
      <c r="Q139" s="8"/>
      <c r="R139" s="8"/>
      <c r="S139" s="8"/>
    </row>
    <row r="140" spans="2:19">
      <c r="B140" s="100"/>
      <c r="C140" s="101"/>
      <c r="D140" s="100"/>
      <c r="E140" s="100"/>
      <c r="F140" s="102"/>
      <c r="G140" s="100"/>
      <c r="H140" s="100"/>
      <c r="I140" s="100"/>
      <c r="J140" s="100"/>
      <c r="K140" s="103"/>
      <c r="L140" s="103"/>
      <c r="M140" s="103"/>
      <c r="N140" s="104"/>
      <c r="O140" s="104"/>
      <c r="P140" s="104"/>
      <c r="Q140" s="104"/>
      <c r="R140" s="104"/>
      <c r="S140" s="104"/>
    </row>
    <row r="141" spans="2:19">
      <c r="B141" s="6"/>
      <c r="C141" s="105"/>
      <c r="D141" s="6"/>
      <c r="E141" s="6"/>
      <c r="F141" s="106"/>
      <c r="G141" s="6"/>
      <c r="H141" s="6"/>
      <c r="I141" s="6"/>
      <c r="J141" s="6"/>
      <c r="K141" s="7"/>
      <c r="L141" s="7"/>
      <c r="M141" s="7"/>
      <c r="N141" s="8"/>
      <c r="O141" s="8"/>
      <c r="P141" s="8"/>
      <c r="Q141" s="8"/>
      <c r="R141" s="8"/>
      <c r="S141" s="8"/>
    </row>
    <row r="142" spans="2:19">
      <c r="B142" s="100"/>
      <c r="C142" s="101"/>
      <c r="D142" s="100"/>
      <c r="E142" s="100"/>
      <c r="F142" s="102"/>
      <c r="G142" s="100"/>
      <c r="H142" s="100"/>
      <c r="I142" s="100"/>
      <c r="J142" s="100"/>
      <c r="K142" s="103"/>
      <c r="L142" s="103"/>
      <c r="M142" s="103"/>
      <c r="N142" s="104"/>
      <c r="O142" s="104"/>
      <c r="P142" s="104"/>
      <c r="Q142" s="104"/>
      <c r="R142" s="104"/>
      <c r="S142" s="104"/>
    </row>
    <row r="143" spans="2:19">
      <c r="B143" s="6"/>
      <c r="C143" s="105"/>
      <c r="D143" s="6"/>
      <c r="E143" s="6"/>
      <c r="F143" s="106"/>
      <c r="G143" s="6"/>
      <c r="H143" s="6"/>
      <c r="I143" s="6"/>
      <c r="J143" s="6"/>
      <c r="K143" s="7"/>
      <c r="L143" s="7"/>
      <c r="M143" s="7"/>
      <c r="N143" s="8"/>
      <c r="O143" s="8"/>
      <c r="P143" s="8"/>
      <c r="Q143" s="8"/>
      <c r="R143" s="8"/>
      <c r="S143" s="8"/>
    </row>
    <row r="144" spans="2:19">
      <c r="B144" s="100"/>
      <c r="C144" s="101"/>
      <c r="D144" s="100"/>
      <c r="E144" s="100"/>
      <c r="F144" s="102"/>
      <c r="G144" s="100"/>
      <c r="H144" s="100"/>
      <c r="I144" s="100"/>
      <c r="J144" s="100"/>
      <c r="K144" s="103"/>
      <c r="L144" s="103"/>
      <c r="M144" s="103"/>
      <c r="N144" s="104"/>
      <c r="O144" s="104"/>
      <c r="P144" s="104"/>
      <c r="Q144" s="104"/>
      <c r="R144" s="104"/>
      <c r="S144" s="104"/>
    </row>
    <row r="145" spans="2:19">
      <c r="B145" s="6"/>
      <c r="C145" s="105"/>
      <c r="D145" s="6"/>
      <c r="E145" s="6"/>
      <c r="F145" s="106"/>
      <c r="G145" s="6"/>
      <c r="H145" s="6"/>
      <c r="I145" s="6"/>
      <c r="J145" s="6"/>
      <c r="K145" s="7"/>
      <c r="L145" s="7"/>
      <c r="M145" s="7"/>
      <c r="N145" s="8"/>
      <c r="O145" s="8"/>
      <c r="P145" s="8"/>
      <c r="Q145" s="8"/>
      <c r="R145" s="8"/>
      <c r="S145" s="8"/>
    </row>
    <row r="146" spans="2:19">
      <c r="B146" s="100"/>
      <c r="C146" s="101"/>
      <c r="D146" s="100"/>
      <c r="E146" s="100"/>
      <c r="F146" s="102"/>
      <c r="G146" s="100"/>
      <c r="H146" s="100"/>
      <c r="I146" s="100"/>
      <c r="J146" s="100"/>
      <c r="K146" s="103"/>
      <c r="L146" s="103"/>
      <c r="M146" s="103"/>
      <c r="N146" s="104"/>
      <c r="O146" s="104"/>
      <c r="P146" s="104"/>
      <c r="Q146" s="104"/>
      <c r="R146" s="104"/>
      <c r="S146" s="104"/>
    </row>
    <row r="147" spans="2:19">
      <c r="B147" s="6"/>
      <c r="C147" s="105"/>
      <c r="D147" s="6"/>
      <c r="E147" s="6"/>
      <c r="F147" s="106"/>
      <c r="G147" s="6"/>
      <c r="H147" s="6"/>
      <c r="I147" s="6"/>
      <c r="J147" s="6"/>
      <c r="K147" s="7"/>
      <c r="L147" s="7"/>
      <c r="M147" s="7"/>
      <c r="N147" s="8"/>
      <c r="O147" s="8"/>
      <c r="P147" s="8"/>
      <c r="Q147" s="8"/>
      <c r="R147" s="8"/>
      <c r="S147" s="8"/>
    </row>
    <row r="148" spans="2:19">
      <c r="B148" s="100"/>
      <c r="C148" s="101"/>
      <c r="D148" s="100"/>
      <c r="E148" s="100"/>
      <c r="F148" s="102"/>
      <c r="G148" s="100"/>
      <c r="H148" s="100"/>
      <c r="I148" s="100"/>
      <c r="J148" s="100"/>
      <c r="K148" s="103"/>
      <c r="L148" s="103"/>
      <c r="M148" s="103"/>
      <c r="N148" s="104"/>
      <c r="O148" s="104"/>
      <c r="P148" s="104"/>
      <c r="Q148" s="104"/>
      <c r="R148" s="104"/>
      <c r="S148" s="104"/>
    </row>
    <row r="149" spans="2:19">
      <c r="B149" s="6"/>
      <c r="C149" s="105"/>
      <c r="D149" s="6"/>
      <c r="E149" s="6"/>
      <c r="F149" s="106"/>
      <c r="G149" s="6"/>
      <c r="H149" s="6"/>
      <c r="I149" s="6"/>
      <c r="J149" s="6"/>
      <c r="K149" s="7"/>
      <c r="L149" s="7"/>
      <c r="M149" s="7"/>
      <c r="N149" s="8"/>
      <c r="O149" s="8"/>
      <c r="P149" s="8"/>
      <c r="Q149" s="8"/>
      <c r="R149" s="8"/>
      <c r="S149" s="8"/>
    </row>
    <row r="150" spans="2:19">
      <c r="B150" s="100"/>
      <c r="C150" s="101"/>
      <c r="D150" s="100"/>
      <c r="E150" s="100"/>
      <c r="F150" s="102"/>
      <c r="G150" s="100"/>
      <c r="H150" s="100"/>
      <c r="I150" s="100"/>
      <c r="J150" s="100"/>
      <c r="K150" s="103"/>
      <c r="L150" s="103"/>
      <c r="M150" s="103"/>
      <c r="N150" s="104"/>
      <c r="O150" s="104"/>
      <c r="P150" s="104"/>
      <c r="Q150" s="104"/>
      <c r="R150" s="104"/>
      <c r="S150" s="104"/>
    </row>
    <row r="151" spans="2:19">
      <c r="B151" s="6"/>
      <c r="C151" s="105"/>
      <c r="D151" s="6"/>
      <c r="E151" s="6"/>
      <c r="F151" s="106"/>
      <c r="G151" s="6"/>
      <c r="H151" s="6"/>
      <c r="I151" s="6"/>
      <c r="J151" s="6"/>
      <c r="K151" s="7"/>
      <c r="L151" s="7"/>
      <c r="M151" s="7"/>
      <c r="N151" s="8"/>
      <c r="O151" s="8"/>
      <c r="P151" s="8"/>
      <c r="Q151" s="8"/>
      <c r="R151" s="8"/>
      <c r="S151" s="8"/>
    </row>
    <row r="152" spans="2:19">
      <c r="B152" s="100"/>
      <c r="C152" s="101"/>
      <c r="D152" s="100"/>
      <c r="E152" s="100"/>
      <c r="F152" s="102"/>
      <c r="G152" s="100"/>
      <c r="H152" s="100"/>
      <c r="I152" s="100"/>
      <c r="J152" s="100"/>
      <c r="K152" s="103"/>
      <c r="L152" s="103"/>
      <c r="M152" s="103"/>
      <c r="N152" s="104"/>
      <c r="O152" s="104"/>
      <c r="P152" s="104"/>
      <c r="Q152" s="104"/>
      <c r="R152" s="104"/>
      <c r="S152" s="104"/>
    </row>
    <row r="153" spans="2:19">
      <c r="B153" s="6"/>
      <c r="C153" s="105"/>
      <c r="D153" s="6"/>
      <c r="E153" s="6"/>
      <c r="F153" s="106"/>
      <c r="G153" s="6"/>
      <c r="H153" s="6"/>
      <c r="I153" s="6"/>
      <c r="J153" s="6"/>
      <c r="K153" s="7"/>
      <c r="L153" s="7"/>
      <c r="M153" s="7"/>
      <c r="N153" s="8"/>
      <c r="O153" s="8"/>
      <c r="P153" s="8"/>
      <c r="Q153" s="8"/>
      <c r="R153" s="8"/>
      <c r="S153" s="8"/>
    </row>
    <row r="154" spans="2:19">
      <c r="B154" s="100"/>
      <c r="C154" s="101"/>
      <c r="D154" s="100"/>
      <c r="E154" s="100"/>
      <c r="F154" s="102"/>
      <c r="G154" s="100"/>
      <c r="H154" s="100"/>
      <c r="I154" s="100"/>
      <c r="J154" s="100"/>
      <c r="K154" s="103"/>
      <c r="L154" s="103"/>
      <c r="M154" s="103"/>
      <c r="N154" s="104"/>
      <c r="O154" s="104"/>
      <c r="P154" s="104"/>
      <c r="Q154" s="104"/>
      <c r="R154" s="104"/>
      <c r="S154" s="104"/>
    </row>
    <row r="155" spans="2:19">
      <c r="B155" s="6"/>
      <c r="C155" s="105"/>
      <c r="D155" s="6"/>
      <c r="E155" s="6"/>
      <c r="F155" s="106"/>
      <c r="G155" s="6"/>
      <c r="H155" s="6"/>
      <c r="I155" s="6"/>
      <c r="J155" s="6"/>
      <c r="K155" s="7"/>
      <c r="L155" s="7"/>
      <c r="M155" s="7"/>
      <c r="N155" s="8"/>
      <c r="O155" s="8"/>
      <c r="P155" s="8"/>
      <c r="Q155" s="8"/>
      <c r="R155" s="8"/>
      <c r="S155" s="8"/>
    </row>
    <row r="156" spans="2:19">
      <c r="B156" s="100"/>
      <c r="C156" s="101"/>
      <c r="D156" s="100"/>
      <c r="E156" s="100"/>
      <c r="F156" s="102"/>
      <c r="G156" s="100"/>
      <c r="H156" s="100"/>
      <c r="I156" s="100"/>
      <c r="J156" s="100"/>
      <c r="K156" s="103"/>
      <c r="L156" s="103"/>
      <c r="M156" s="103"/>
      <c r="N156" s="104"/>
      <c r="O156" s="104"/>
      <c r="P156" s="104"/>
      <c r="Q156" s="104"/>
      <c r="R156" s="104"/>
      <c r="S156" s="104"/>
    </row>
    <row r="157" spans="2:19">
      <c r="B157" s="6"/>
      <c r="C157" s="105"/>
      <c r="D157" s="6"/>
      <c r="E157" s="6"/>
      <c r="F157" s="106"/>
      <c r="G157" s="6"/>
      <c r="H157" s="6"/>
      <c r="I157" s="6"/>
      <c r="J157" s="6"/>
      <c r="K157" s="7"/>
      <c r="L157" s="7"/>
      <c r="M157" s="7"/>
      <c r="N157" s="8"/>
      <c r="O157" s="8"/>
      <c r="P157" s="8"/>
      <c r="Q157" s="8"/>
      <c r="R157" s="8"/>
      <c r="S157" s="8"/>
    </row>
    <row r="158" spans="2:19">
      <c r="B158" s="100"/>
      <c r="C158" s="101"/>
      <c r="D158" s="100"/>
      <c r="E158" s="100"/>
      <c r="F158" s="102"/>
      <c r="G158" s="100"/>
      <c r="H158" s="100"/>
      <c r="I158" s="100"/>
      <c r="J158" s="100"/>
      <c r="K158" s="103"/>
      <c r="L158" s="103"/>
      <c r="M158" s="103"/>
      <c r="N158" s="104"/>
      <c r="O158" s="104"/>
      <c r="P158" s="104"/>
      <c r="Q158" s="104"/>
      <c r="R158" s="104"/>
      <c r="S158" s="104"/>
    </row>
    <row r="159" spans="2:19">
      <c r="B159" s="6"/>
      <c r="C159" s="105"/>
      <c r="D159" s="6"/>
      <c r="E159" s="6"/>
      <c r="F159" s="106"/>
      <c r="G159" s="6"/>
      <c r="H159" s="6"/>
      <c r="I159" s="6"/>
      <c r="J159" s="6"/>
      <c r="K159" s="7"/>
      <c r="L159" s="7"/>
      <c r="M159" s="7"/>
      <c r="N159" s="8"/>
      <c r="O159" s="8"/>
      <c r="P159" s="8"/>
      <c r="Q159" s="8"/>
      <c r="R159" s="8"/>
      <c r="S159" s="8"/>
    </row>
    <row r="160" spans="2:19">
      <c r="B160" s="100"/>
      <c r="C160" s="101"/>
      <c r="D160" s="100"/>
      <c r="E160" s="100"/>
      <c r="F160" s="102"/>
      <c r="G160" s="100"/>
      <c r="H160" s="100"/>
      <c r="I160" s="100"/>
      <c r="J160" s="100"/>
      <c r="K160" s="103"/>
      <c r="L160" s="103"/>
      <c r="M160" s="103"/>
      <c r="N160" s="104"/>
      <c r="O160" s="104"/>
      <c r="P160" s="104"/>
      <c r="Q160" s="104"/>
      <c r="R160" s="104"/>
      <c r="S160" s="104"/>
    </row>
    <row r="161" spans="2:19">
      <c r="B161" s="6"/>
      <c r="C161" s="105"/>
      <c r="D161" s="6"/>
      <c r="E161" s="6"/>
      <c r="F161" s="106"/>
      <c r="G161" s="6"/>
      <c r="H161" s="6"/>
      <c r="I161" s="6"/>
      <c r="J161" s="6"/>
      <c r="K161" s="7"/>
      <c r="L161" s="7"/>
      <c r="M161" s="7"/>
      <c r="N161" s="8"/>
      <c r="O161" s="8"/>
      <c r="P161" s="8"/>
      <c r="Q161" s="8"/>
      <c r="R161" s="8"/>
      <c r="S161" s="8"/>
    </row>
    <row r="162" spans="2:19">
      <c r="B162" s="100"/>
      <c r="C162" s="101"/>
      <c r="D162" s="100"/>
      <c r="E162" s="100"/>
      <c r="F162" s="102"/>
      <c r="G162" s="100"/>
      <c r="H162" s="100"/>
      <c r="I162" s="100"/>
      <c r="J162" s="100"/>
      <c r="K162" s="103"/>
      <c r="L162" s="103"/>
      <c r="M162" s="103"/>
      <c r="N162" s="104"/>
      <c r="O162" s="104"/>
      <c r="P162" s="104"/>
      <c r="Q162" s="104"/>
      <c r="R162" s="104"/>
      <c r="S162" s="104"/>
    </row>
    <row r="163" spans="2:19">
      <c r="B163" s="6"/>
      <c r="C163" s="105"/>
      <c r="D163" s="6"/>
      <c r="E163" s="6"/>
      <c r="F163" s="106"/>
      <c r="G163" s="6"/>
      <c r="H163" s="6"/>
      <c r="I163" s="6"/>
      <c r="J163" s="6"/>
      <c r="K163" s="7"/>
      <c r="L163" s="7"/>
      <c r="M163" s="7"/>
      <c r="N163" s="8"/>
      <c r="O163" s="8"/>
      <c r="P163" s="8"/>
      <c r="Q163" s="8"/>
      <c r="R163" s="8"/>
      <c r="S163" s="8"/>
    </row>
    <row r="164" spans="2:19">
      <c r="B164" s="100"/>
      <c r="C164" s="101"/>
      <c r="D164" s="100"/>
      <c r="E164" s="100"/>
      <c r="F164" s="102"/>
      <c r="G164" s="100"/>
      <c r="H164" s="100"/>
      <c r="I164" s="100"/>
      <c r="J164" s="100"/>
      <c r="K164" s="103"/>
      <c r="L164" s="103"/>
      <c r="M164" s="103"/>
      <c r="N164" s="104"/>
      <c r="O164" s="104"/>
      <c r="P164" s="104"/>
      <c r="Q164" s="104"/>
      <c r="R164" s="104"/>
      <c r="S164" s="104"/>
    </row>
    <row r="165" spans="2:19">
      <c r="B165" s="6"/>
      <c r="C165" s="105"/>
      <c r="D165" s="6"/>
      <c r="E165" s="6"/>
      <c r="F165" s="106"/>
      <c r="G165" s="6"/>
      <c r="H165" s="6"/>
      <c r="I165" s="6"/>
      <c r="J165" s="6"/>
      <c r="K165" s="7"/>
      <c r="L165" s="7"/>
      <c r="M165" s="7"/>
      <c r="N165" s="8"/>
      <c r="O165" s="8"/>
      <c r="P165" s="8"/>
      <c r="Q165" s="8"/>
      <c r="R165" s="8"/>
      <c r="S165" s="8"/>
    </row>
    <row r="166" spans="2:19">
      <c r="B166" s="100"/>
      <c r="C166" s="101"/>
      <c r="D166" s="100"/>
      <c r="E166" s="100"/>
      <c r="F166" s="102"/>
      <c r="G166" s="100"/>
      <c r="H166" s="100"/>
      <c r="I166" s="100"/>
      <c r="J166" s="100"/>
      <c r="K166" s="103"/>
      <c r="L166" s="103"/>
      <c r="M166" s="103"/>
      <c r="N166" s="104"/>
      <c r="O166" s="104"/>
      <c r="P166" s="104"/>
      <c r="Q166" s="104"/>
      <c r="R166" s="104"/>
      <c r="S166" s="104"/>
    </row>
    <row r="167" spans="2:19">
      <c r="B167" s="6"/>
      <c r="C167" s="105"/>
      <c r="D167" s="6"/>
      <c r="E167" s="6"/>
      <c r="F167" s="106"/>
      <c r="G167" s="6"/>
      <c r="H167" s="6"/>
      <c r="I167" s="6"/>
      <c r="J167" s="6"/>
      <c r="K167" s="7"/>
      <c r="L167" s="7"/>
      <c r="M167" s="7"/>
      <c r="N167" s="8"/>
      <c r="O167" s="8"/>
      <c r="P167" s="8"/>
      <c r="Q167" s="8"/>
      <c r="R167" s="8"/>
      <c r="S167" s="8"/>
    </row>
    <row r="168" spans="2:19">
      <c r="B168" s="100"/>
      <c r="C168" s="101"/>
      <c r="D168" s="100"/>
      <c r="E168" s="100"/>
      <c r="F168" s="102"/>
      <c r="G168" s="100"/>
      <c r="H168" s="100"/>
      <c r="I168" s="100"/>
      <c r="J168" s="100"/>
      <c r="K168" s="103"/>
      <c r="L168" s="103"/>
      <c r="M168" s="103"/>
      <c r="N168" s="104"/>
      <c r="O168" s="104"/>
      <c r="P168" s="104"/>
      <c r="Q168" s="104"/>
      <c r="R168" s="104"/>
      <c r="S168" s="104"/>
    </row>
    <row r="169" spans="2:19">
      <c r="B169" s="6"/>
      <c r="C169" s="105"/>
      <c r="D169" s="6"/>
      <c r="E169" s="6"/>
      <c r="F169" s="106"/>
      <c r="G169" s="6"/>
      <c r="H169" s="6"/>
      <c r="I169" s="6"/>
      <c r="J169" s="6"/>
      <c r="K169" s="7"/>
      <c r="L169" s="7"/>
      <c r="M169" s="7"/>
      <c r="N169" s="8"/>
      <c r="O169" s="8"/>
      <c r="P169" s="8"/>
      <c r="Q169" s="8"/>
      <c r="R169" s="8"/>
      <c r="S169" s="8"/>
    </row>
    <row r="170" spans="2:19">
      <c r="B170" s="100"/>
      <c r="C170" s="101"/>
      <c r="D170" s="100"/>
      <c r="E170" s="100"/>
      <c r="F170" s="102"/>
      <c r="G170" s="100"/>
      <c r="H170" s="100"/>
      <c r="I170" s="100"/>
      <c r="J170" s="100"/>
      <c r="K170" s="103"/>
      <c r="L170" s="103"/>
      <c r="M170" s="103"/>
      <c r="N170" s="104"/>
      <c r="O170" s="104"/>
      <c r="P170" s="104"/>
      <c r="Q170" s="104"/>
      <c r="R170" s="104"/>
      <c r="S170" s="104"/>
    </row>
    <row r="171" spans="2:19">
      <c r="B171" s="6"/>
      <c r="C171" s="105"/>
      <c r="D171" s="6"/>
      <c r="E171" s="6"/>
      <c r="F171" s="106"/>
      <c r="G171" s="6"/>
      <c r="H171" s="6"/>
      <c r="I171" s="6"/>
      <c r="J171" s="6"/>
      <c r="K171" s="7"/>
      <c r="L171" s="7"/>
      <c r="M171" s="7"/>
      <c r="N171" s="8"/>
      <c r="O171" s="8"/>
      <c r="P171" s="8"/>
      <c r="Q171" s="8"/>
      <c r="R171" s="8"/>
      <c r="S171" s="8"/>
    </row>
    <row r="172" spans="2:19">
      <c r="B172" s="100"/>
      <c r="C172" s="101"/>
      <c r="D172" s="100"/>
      <c r="E172" s="100"/>
      <c r="F172" s="102"/>
      <c r="G172" s="100"/>
      <c r="H172" s="100"/>
      <c r="I172" s="100"/>
      <c r="J172" s="100"/>
      <c r="K172" s="103"/>
      <c r="L172" s="103"/>
      <c r="M172" s="103"/>
      <c r="N172" s="104"/>
      <c r="O172" s="104"/>
      <c r="P172" s="104"/>
      <c r="Q172" s="104"/>
      <c r="R172" s="104"/>
      <c r="S172" s="104"/>
    </row>
    <row r="173" spans="2:19">
      <c r="B173" s="6"/>
      <c r="C173" s="105"/>
      <c r="D173" s="6"/>
      <c r="E173" s="6"/>
      <c r="F173" s="106"/>
      <c r="G173" s="6"/>
      <c r="H173" s="6"/>
      <c r="I173" s="6"/>
      <c r="J173" s="6"/>
      <c r="K173" s="7"/>
      <c r="L173" s="7"/>
      <c r="M173" s="7"/>
      <c r="N173" s="8"/>
      <c r="O173" s="8"/>
      <c r="P173" s="8"/>
      <c r="Q173" s="8"/>
      <c r="R173" s="8"/>
      <c r="S173" s="8"/>
    </row>
    <row r="174" spans="2:19">
      <c r="B174" s="100"/>
      <c r="C174" s="101"/>
      <c r="D174" s="100"/>
      <c r="E174" s="100"/>
      <c r="F174" s="102"/>
      <c r="G174" s="100"/>
      <c r="H174" s="100"/>
      <c r="I174" s="100"/>
      <c r="J174" s="100"/>
      <c r="K174" s="103"/>
      <c r="L174" s="103"/>
      <c r="M174" s="103"/>
      <c r="N174" s="104"/>
      <c r="O174" s="104"/>
      <c r="P174" s="104"/>
      <c r="Q174" s="104"/>
      <c r="R174" s="104"/>
      <c r="S174" s="104"/>
    </row>
    <row r="175" spans="2:19">
      <c r="B175" s="6"/>
      <c r="C175" s="105"/>
      <c r="D175" s="6"/>
      <c r="E175" s="6"/>
      <c r="F175" s="106"/>
      <c r="G175" s="6"/>
      <c r="H175" s="6"/>
      <c r="I175" s="6"/>
      <c r="J175" s="6"/>
      <c r="K175" s="7"/>
      <c r="L175" s="7"/>
      <c r="M175" s="7"/>
      <c r="N175" s="8"/>
      <c r="O175" s="8"/>
      <c r="P175" s="8"/>
      <c r="Q175" s="8"/>
      <c r="R175" s="8"/>
      <c r="S175" s="8"/>
    </row>
    <row r="176" spans="2:19">
      <c r="B176" s="100"/>
      <c r="C176" s="101"/>
      <c r="D176" s="100"/>
      <c r="E176" s="100"/>
      <c r="F176" s="102"/>
      <c r="G176" s="100"/>
      <c r="H176" s="100"/>
      <c r="I176" s="100"/>
      <c r="J176" s="100"/>
      <c r="K176" s="103"/>
      <c r="L176" s="103"/>
      <c r="M176" s="103"/>
      <c r="N176" s="104"/>
      <c r="O176" s="104"/>
      <c r="P176" s="104"/>
      <c r="Q176" s="104"/>
      <c r="R176" s="104"/>
      <c r="S176" s="104"/>
    </row>
    <row r="177" spans="2:19">
      <c r="B177" s="6"/>
      <c r="C177" s="105"/>
      <c r="D177" s="6"/>
      <c r="E177" s="6"/>
      <c r="F177" s="106"/>
      <c r="G177" s="6"/>
      <c r="H177" s="6"/>
      <c r="I177" s="6"/>
      <c r="J177" s="6"/>
      <c r="K177" s="7"/>
      <c r="L177" s="7"/>
      <c r="M177" s="7"/>
      <c r="N177" s="8"/>
      <c r="O177" s="8"/>
      <c r="P177" s="8"/>
      <c r="Q177" s="8"/>
      <c r="R177" s="8"/>
      <c r="S177" s="8"/>
    </row>
    <row r="178" spans="2:19">
      <c r="B178" s="100"/>
      <c r="C178" s="101"/>
      <c r="D178" s="100"/>
      <c r="E178" s="100"/>
      <c r="F178" s="102"/>
      <c r="G178" s="100"/>
      <c r="H178" s="100"/>
      <c r="I178" s="100"/>
      <c r="J178" s="100"/>
      <c r="K178" s="103"/>
      <c r="L178" s="103"/>
      <c r="M178" s="103"/>
      <c r="N178" s="104"/>
      <c r="O178" s="104"/>
      <c r="P178" s="104"/>
      <c r="Q178" s="104"/>
      <c r="R178" s="104"/>
      <c r="S178" s="104"/>
    </row>
    <row r="179" spans="2:19">
      <c r="B179" s="6"/>
      <c r="C179" s="105"/>
      <c r="D179" s="6"/>
      <c r="E179" s="6"/>
      <c r="F179" s="106"/>
      <c r="G179" s="6"/>
      <c r="H179" s="6"/>
      <c r="I179" s="6"/>
      <c r="J179" s="6"/>
      <c r="K179" s="7"/>
      <c r="L179" s="7"/>
      <c r="M179" s="7"/>
      <c r="N179" s="8"/>
      <c r="O179" s="8"/>
      <c r="P179" s="8"/>
      <c r="Q179" s="8"/>
      <c r="R179" s="8"/>
      <c r="S179" s="8"/>
    </row>
    <row r="180" spans="2:19">
      <c r="B180" s="100"/>
      <c r="C180" s="101"/>
      <c r="D180" s="100"/>
      <c r="E180" s="100"/>
      <c r="F180" s="102"/>
      <c r="G180" s="100"/>
      <c r="H180" s="100"/>
      <c r="I180" s="100"/>
      <c r="J180" s="100"/>
      <c r="K180" s="103"/>
      <c r="L180" s="103"/>
      <c r="M180" s="103"/>
      <c r="N180" s="104"/>
      <c r="O180" s="104"/>
      <c r="P180" s="104"/>
      <c r="Q180" s="104"/>
      <c r="R180" s="104"/>
      <c r="S180" s="104"/>
    </row>
    <row r="181" spans="2:19">
      <c r="B181" s="6"/>
      <c r="C181" s="105"/>
      <c r="D181" s="6"/>
      <c r="E181" s="6"/>
      <c r="F181" s="106"/>
      <c r="G181" s="6"/>
      <c r="H181" s="6"/>
      <c r="I181" s="6"/>
      <c r="J181" s="6"/>
      <c r="K181" s="7"/>
      <c r="L181" s="7"/>
      <c r="M181" s="7"/>
      <c r="N181" s="8"/>
      <c r="O181" s="8"/>
      <c r="P181" s="8"/>
      <c r="Q181" s="8"/>
      <c r="R181" s="8"/>
      <c r="S181" s="8"/>
    </row>
    <row r="182" spans="2:19">
      <c r="B182" s="100"/>
      <c r="C182" s="101"/>
      <c r="D182" s="100"/>
      <c r="E182" s="100"/>
      <c r="F182" s="102"/>
      <c r="G182" s="100"/>
      <c r="H182" s="100"/>
      <c r="I182" s="100"/>
      <c r="J182" s="100"/>
      <c r="K182" s="103"/>
      <c r="L182" s="103"/>
      <c r="M182" s="103"/>
      <c r="N182" s="104"/>
      <c r="O182" s="104"/>
      <c r="P182" s="104"/>
      <c r="Q182" s="104"/>
      <c r="R182" s="104"/>
      <c r="S182" s="104"/>
    </row>
    <row r="183" spans="2:19">
      <c r="B183" s="6"/>
      <c r="C183" s="105"/>
      <c r="D183" s="6"/>
      <c r="E183" s="6"/>
      <c r="F183" s="106"/>
      <c r="G183" s="6"/>
      <c r="H183" s="6"/>
      <c r="I183" s="6"/>
      <c r="J183" s="6"/>
      <c r="K183" s="7"/>
      <c r="L183" s="7"/>
      <c r="M183" s="7"/>
      <c r="N183" s="8"/>
      <c r="O183" s="8"/>
      <c r="P183" s="8"/>
      <c r="Q183" s="8"/>
      <c r="R183" s="8"/>
      <c r="S183" s="8"/>
    </row>
    <row r="184" spans="2:19">
      <c r="B184" s="100"/>
      <c r="C184" s="101"/>
      <c r="D184" s="100"/>
      <c r="E184" s="100"/>
      <c r="F184" s="102"/>
      <c r="G184" s="100"/>
      <c r="H184" s="100"/>
      <c r="I184" s="100"/>
      <c r="J184" s="100"/>
      <c r="K184" s="103"/>
      <c r="L184" s="103"/>
      <c r="M184" s="103"/>
      <c r="N184" s="104"/>
      <c r="O184" s="104"/>
      <c r="P184" s="104"/>
      <c r="Q184" s="104"/>
      <c r="R184" s="104"/>
      <c r="S184" s="104"/>
    </row>
    <row r="185" spans="2:19">
      <c r="B185" s="6"/>
      <c r="C185" s="105"/>
      <c r="D185" s="6"/>
      <c r="E185" s="6"/>
      <c r="F185" s="106"/>
      <c r="G185" s="6"/>
      <c r="H185" s="6"/>
      <c r="I185" s="6"/>
      <c r="J185" s="6"/>
      <c r="K185" s="7"/>
      <c r="L185" s="7"/>
      <c r="M185" s="7"/>
      <c r="N185" s="8"/>
      <c r="O185" s="8"/>
      <c r="P185" s="8"/>
      <c r="Q185" s="8"/>
      <c r="R185" s="8"/>
      <c r="S185" s="8"/>
    </row>
    <row r="186" spans="2:19">
      <c r="B186" s="100"/>
      <c r="C186" s="101"/>
      <c r="D186" s="100"/>
      <c r="E186" s="100"/>
      <c r="F186" s="102"/>
      <c r="G186" s="100"/>
      <c r="H186" s="100"/>
      <c r="I186" s="100"/>
      <c r="J186" s="100"/>
      <c r="K186" s="103"/>
      <c r="L186" s="103"/>
      <c r="M186" s="103"/>
      <c r="N186" s="104"/>
      <c r="O186" s="104"/>
      <c r="P186" s="104"/>
      <c r="Q186" s="104"/>
      <c r="R186" s="104"/>
      <c r="S186" s="104"/>
    </row>
    <row r="187" spans="2:19">
      <c r="B187" s="6"/>
      <c r="C187" s="105"/>
      <c r="D187" s="6"/>
      <c r="E187" s="6"/>
      <c r="F187" s="106"/>
      <c r="G187" s="6"/>
      <c r="H187" s="6"/>
      <c r="I187" s="6"/>
      <c r="J187" s="6"/>
      <c r="K187" s="7"/>
      <c r="L187" s="7"/>
      <c r="M187" s="7"/>
      <c r="N187" s="8"/>
      <c r="O187" s="8"/>
      <c r="P187" s="8"/>
      <c r="Q187" s="8"/>
      <c r="R187" s="8"/>
      <c r="S187" s="8"/>
    </row>
    <row r="188" spans="2:19">
      <c r="B188" s="100"/>
      <c r="C188" s="101"/>
      <c r="D188" s="100"/>
      <c r="E188" s="100"/>
      <c r="F188" s="102"/>
      <c r="G188" s="100"/>
      <c r="H188" s="100"/>
      <c r="I188" s="100"/>
      <c r="J188" s="100"/>
      <c r="K188" s="103"/>
      <c r="L188" s="103"/>
      <c r="M188" s="103"/>
      <c r="N188" s="104"/>
      <c r="O188" s="104"/>
      <c r="P188" s="104"/>
      <c r="Q188" s="104"/>
      <c r="R188" s="104"/>
      <c r="S188" s="104"/>
    </row>
    <row r="189" spans="2:19">
      <c r="B189" s="6"/>
      <c r="C189" s="105"/>
      <c r="D189" s="6"/>
      <c r="E189" s="6"/>
      <c r="F189" s="106"/>
      <c r="G189" s="6"/>
      <c r="H189" s="6"/>
      <c r="I189" s="6"/>
      <c r="J189" s="6"/>
      <c r="K189" s="7"/>
      <c r="L189" s="7"/>
      <c r="M189" s="7"/>
      <c r="N189" s="8"/>
      <c r="O189" s="8"/>
      <c r="P189" s="8"/>
      <c r="Q189" s="8"/>
      <c r="R189" s="8"/>
      <c r="S189" s="8"/>
    </row>
    <row r="190" spans="2:19">
      <c r="B190" s="100"/>
      <c r="C190" s="101"/>
      <c r="D190" s="100"/>
      <c r="E190" s="100"/>
      <c r="F190" s="102"/>
      <c r="G190" s="100"/>
      <c r="H190" s="100"/>
      <c r="I190" s="100"/>
      <c r="J190" s="100"/>
      <c r="K190" s="103"/>
      <c r="L190" s="103"/>
      <c r="M190" s="103"/>
      <c r="N190" s="104"/>
      <c r="O190" s="104"/>
      <c r="P190" s="104"/>
      <c r="Q190" s="104"/>
      <c r="R190" s="104"/>
      <c r="S190" s="104"/>
    </row>
    <row r="191" spans="2:19">
      <c r="B191" s="6"/>
      <c r="C191" s="105"/>
      <c r="D191" s="6"/>
      <c r="E191" s="6"/>
      <c r="F191" s="106"/>
      <c r="G191" s="6"/>
      <c r="H191" s="6"/>
      <c r="I191" s="6"/>
      <c r="J191" s="6"/>
      <c r="K191" s="7"/>
      <c r="L191" s="7"/>
      <c r="M191" s="7"/>
      <c r="N191" s="8"/>
      <c r="O191" s="8"/>
      <c r="P191" s="8"/>
      <c r="Q191" s="8"/>
      <c r="R191" s="8"/>
      <c r="S191" s="8"/>
    </row>
    <row r="192" spans="2:19">
      <c r="B192" s="100"/>
      <c r="C192" s="101"/>
      <c r="D192" s="100"/>
      <c r="E192" s="100"/>
      <c r="F192" s="102"/>
      <c r="G192" s="100"/>
      <c r="H192" s="100"/>
      <c r="I192" s="100"/>
      <c r="J192" s="100"/>
      <c r="K192" s="103"/>
      <c r="L192" s="103"/>
      <c r="M192" s="103"/>
      <c r="N192" s="104"/>
      <c r="O192" s="104"/>
      <c r="P192" s="104"/>
      <c r="Q192" s="104"/>
      <c r="R192" s="104"/>
      <c r="S192" s="104"/>
    </row>
    <row r="193" spans="2:19">
      <c r="B193" s="6"/>
      <c r="C193" s="105"/>
      <c r="D193" s="6"/>
      <c r="E193" s="6"/>
      <c r="F193" s="106"/>
      <c r="G193" s="6"/>
      <c r="H193" s="6"/>
      <c r="I193" s="6"/>
      <c r="J193" s="6"/>
      <c r="K193" s="7"/>
      <c r="L193" s="7"/>
      <c r="M193" s="7"/>
      <c r="N193" s="8"/>
      <c r="O193" s="8"/>
      <c r="P193" s="8"/>
      <c r="Q193" s="8"/>
      <c r="R193" s="8"/>
      <c r="S193" s="8"/>
    </row>
    <row r="194" spans="2:19">
      <c r="B194" s="100"/>
      <c r="C194" s="101"/>
      <c r="D194" s="100"/>
      <c r="E194" s="100"/>
      <c r="F194" s="102"/>
      <c r="G194" s="100"/>
      <c r="H194" s="100"/>
      <c r="I194" s="100"/>
      <c r="J194" s="100"/>
      <c r="K194" s="103"/>
      <c r="L194" s="103"/>
      <c r="M194" s="103"/>
      <c r="N194" s="104"/>
      <c r="O194" s="104"/>
      <c r="P194" s="104"/>
      <c r="Q194" s="104"/>
      <c r="R194" s="104"/>
      <c r="S194" s="104"/>
    </row>
    <row r="195" spans="2:19">
      <c r="B195" s="6"/>
      <c r="C195" s="105"/>
      <c r="D195" s="6"/>
      <c r="E195" s="6"/>
      <c r="F195" s="106"/>
      <c r="G195" s="6"/>
      <c r="H195" s="6"/>
      <c r="I195" s="6"/>
      <c r="J195" s="6"/>
      <c r="K195" s="7"/>
      <c r="L195" s="7"/>
      <c r="M195" s="7"/>
      <c r="N195" s="8"/>
      <c r="O195" s="8"/>
      <c r="P195" s="8"/>
      <c r="Q195" s="8"/>
      <c r="R195" s="8"/>
      <c r="S195" s="8"/>
    </row>
    <row r="196" spans="2:19">
      <c r="B196" s="100"/>
      <c r="C196" s="101"/>
      <c r="D196" s="100"/>
      <c r="E196" s="100"/>
      <c r="F196" s="102"/>
      <c r="G196" s="100"/>
      <c r="H196" s="100"/>
      <c r="I196" s="100"/>
      <c r="J196" s="100"/>
      <c r="K196" s="103"/>
      <c r="L196" s="103"/>
      <c r="M196" s="103"/>
      <c r="N196" s="104"/>
      <c r="O196" s="104"/>
      <c r="P196" s="104"/>
      <c r="Q196" s="104"/>
      <c r="R196" s="104"/>
      <c r="S196" s="104"/>
    </row>
    <row r="197" spans="2:19">
      <c r="B197" s="6"/>
      <c r="C197" s="105"/>
      <c r="D197" s="6"/>
      <c r="E197" s="6"/>
      <c r="F197" s="106"/>
      <c r="G197" s="6"/>
      <c r="H197" s="6"/>
      <c r="I197" s="6"/>
      <c r="J197" s="6"/>
      <c r="K197" s="7"/>
      <c r="L197" s="7"/>
      <c r="M197" s="7"/>
      <c r="N197" s="8"/>
      <c r="O197" s="8"/>
      <c r="P197" s="8"/>
      <c r="Q197" s="8"/>
      <c r="R197" s="8"/>
      <c r="S197" s="8"/>
    </row>
    <row r="198" spans="2:19">
      <c r="B198" s="100"/>
      <c r="C198" s="101"/>
      <c r="D198" s="100"/>
      <c r="E198" s="100"/>
      <c r="F198" s="102"/>
      <c r="G198" s="100"/>
      <c r="H198" s="100"/>
      <c r="I198" s="100"/>
      <c r="J198" s="100"/>
      <c r="K198" s="103"/>
      <c r="L198" s="103"/>
      <c r="M198" s="103"/>
      <c r="N198" s="104"/>
      <c r="O198" s="104"/>
      <c r="P198" s="104"/>
      <c r="Q198" s="104"/>
      <c r="R198" s="104"/>
      <c r="S198" s="104"/>
    </row>
    <row r="199" spans="2:19">
      <c r="B199" s="6"/>
      <c r="C199" s="105"/>
      <c r="D199" s="6"/>
      <c r="E199" s="6"/>
      <c r="F199" s="106"/>
      <c r="G199" s="6"/>
      <c r="H199" s="6"/>
      <c r="I199" s="6"/>
      <c r="J199" s="6"/>
      <c r="K199" s="7"/>
      <c r="L199" s="7"/>
      <c r="M199" s="7"/>
      <c r="N199" s="8"/>
      <c r="O199" s="8"/>
      <c r="P199" s="8"/>
      <c r="Q199" s="8"/>
      <c r="R199" s="8"/>
      <c r="S199" s="8"/>
    </row>
    <row r="200" spans="2:19">
      <c r="B200" s="100"/>
      <c r="C200" s="101"/>
      <c r="D200" s="100"/>
      <c r="E200" s="100"/>
      <c r="F200" s="102"/>
      <c r="G200" s="100"/>
      <c r="H200" s="100"/>
      <c r="I200" s="100"/>
      <c r="J200" s="100"/>
      <c r="K200" s="103"/>
      <c r="L200" s="103"/>
      <c r="M200" s="103"/>
      <c r="N200" s="104"/>
      <c r="O200" s="104"/>
      <c r="P200" s="104"/>
      <c r="Q200" s="104"/>
      <c r="R200" s="104"/>
      <c r="S200" s="104"/>
    </row>
  </sheetData>
  <sheetProtection algorithmName="SHA-512" hashValue="6ddwprVZi1POzqKSJWCJhe7GrVsnS3eVJaBLbUcq+FG6PCAv/v+gaWE/qDWZVZfVq8M6A1XLC5J8vHPmIFNzvQ==" saltValue="Io+nPaAFJMmbYq2KaDrnbQ==" spinCount="100000" sheet="1" objects="1" scenarios="1"/>
  <mergeCells count="4">
    <mergeCell ref="B6:J6"/>
    <mergeCell ref="K6:M6"/>
    <mergeCell ref="N6:P6"/>
    <mergeCell ref="Q6:S6"/>
  </mergeCells>
  <conditionalFormatting sqref="N8:S200">
    <cfRule type="colorScale" priority="2">
      <colorScale>
        <cfvo type="min"/>
        <cfvo type="percentile" val="50"/>
        <cfvo type="max"/>
        <color rgb="FF00B050"/>
        <color rgb="FFFFEB84"/>
        <color rgb="FFFF0000"/>
      </colorScale>
    </cfRule>
  </conditionalFormatting>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Dropdowns!$K$81:$K$86</xm:f>
          </x14:formula1>
          <xm:sqref>C4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T200"/>
  <sheetViews>
    <sheetView showGridLines="0" workbookViewId="0">
      <pane xSplit="4" ySplit="7" topLeftCell="E8" activePane="bottomRight" state="frozen"/>
      <selection pane="topRight" activeCell="E1" sqref="E1"/>
      <selection pane="bottomLeft" activeCell="A8" sqref="A8"/>
      <selection pane="bottomRight" activeCell="C4" sqref="C4"/>
    </sheetView>
  </sheetViews>
  <sheetFormatPr baseColWidth="10" defaultColWidth="11.42578125" defaultRowHeight="15" outlineLevelCol="1"/>
  <cols>
    <col min="1" max="1" width="11.42578125" customWidth="1" outlineLevel="1"/>
    <col min="2" max="2" width="24.5703125" customWidth="1"/>
    <col min="3" max="3" width="23.85546875" style="175" customWidth="1"/>
    <col min="4" max="4" width="14" hidden="1" customWidth="1" outlineLevel="1"/>
    <col min="5" max="5" width="27.42578125" customWidth="1" collapsed="1"/>
    <col min="6" max="6" width="9.28515625" customWidth="1"/>
    <col min="7" max="7" width="12" style="174" customWidth="1"/>
    <col min="8" max="8" width="13" style="174" hidden="1" customWidth="1" outlineLevel="1"/>
    <col min="9" max="9" width="14.42578125" style="175" hidden="1" customWidth="1" outlineLevel="1"/>
    <col min="10" max="10" width="17.140625" style="175" hidden="1" customWidth="1" outlineLevel="1"/>
    <col min="11" max="13" width="14.42578125" hidden="1" customWidth="1" outlineLevel="1"/>
    <col min="14" max="14" width="14.42578125" customWidth="1" collapsed="1"/>
    <col min="15" max="16" width="14.42578125" customWidth="1"/>
    <col min="17" max="19" width="14.42578125" hidden="1" customWidth="1" outlineLevel="1"/>
    <col min="20" max="20" width="11.42578125" collapsed="1"/>
  </cols>
  <sheetData>
    <row r="2" spans="2:20" ht="21">
      <c r="B2" s="20" t="s">
        <v>665</v>
      </c>
    </row>
    <row r="3" spans="2:20" ht="3" customHeight="1" thickBot="1"/>
    <row r="4" spans="2:20" ht="16.5" thickBot="1">
      <c r="B4" s="3" t="s">
        <v>597</v>
      </c>
      <c r="C4" s="109" t="s">
        <v>167</v>
      </c>
    </row>
    <row r="5" spans="2:20" ht="3" customHeight="1"/>
    <row r="6" spans="2:20" ht="21" thickBot="1">
      <c r="B6" s="344" t="s">
        <v>596</v>
      </c>
      <c r="C6" s="344"/>
      <c r="D6" s="344"/>
      <c r="E6" s="344"/>
      <c r="F6" s="344"/>
      <c r="G6" s="344"/>
      <c r="H6" s="344"/>
      <c r="I6" s="344"/>
      <c r="J6" s="344"/>
      <c r="K6" s="344" t="s">
        <v>37</v>
      </c>
      <c r="L6" s="344"/>
      <c r="M6" s="344"/>
      <c r="N6" s="344" t="s">
        <v>674</v>
      </c>
      <c r="O6" s="344"/>
      <c r="P6" s="344"/>
      <c r="Q6" s="344" t="s">
        <v>39</v>
      </c>
      <c r="R6" s="344"/>
      <c r="S6" s="344"/>
      <c r="T6" s="38"/>
    </row>
    <row r="7" spans="2:20" ht="30.75" thickBot="1">
      <c r="B7" s="96" t="s">
        <v>167</v>
      </c>
      <c r="C7" s="96" t="s">
        <v>168</v>
      </c>
      <c r="D7" s="96" t="s">
        <v>83</v>
      </c>
      <c r="E7" s="96" t="s">
        <v>10</v>
      </c>
      <c r="F7" s="97" t="s">
        <v>630</v>
      </c>
      <c r="G7" s="98" t="s">
        <v>594</v>
      </c>
      <c r="H7" s="99" t="s">
        <v>595</v>
      </c>
      <c r="I7" s="99" t="s">
        <v>9</v>
      </c>
      <c r="J7" s="99" t="s">
        <v>172</v>
      </c>
      <c r="K7" s="98" t="s">
        <v>26</v>
      </c>
      <c r="L7" s="98" t="s">
        <v>27</v>
      </c>
      <c r="M7" s="98" t="s">
        <v>28</v>
      </c>
      <c r="N7" s="98" t="s">
        <v>11</v>
      </c>
      <c r="O7" s="98" t="s">
        <v>12</v>
      </c>
      <c r="P7" s="98" t="s">
        <v>13</v>
      </c>
      <c r="Q7" s="98" t="s">
        <v>32</v>
      </c>
      <c r="R7" s="98" t="s">
        <v>33</v>
      </c>
      <c r="S7" s="98" t="s">
        <v>34</v>
      </c>
    </row>
    <row r="8" spans="2:20">
      <c r="B8" s="100" t="str" cm="1">
        <f t="array" ref="B8:S17">_xlfn._xlws.SORT(_xlfn._xlws.FILTER(Dateneingabe_Emissionsquellen[],Dateneingabe_Emissionsquellen[1. Kategorie
(Dropdown)]="Bezogene_Waren_und_Dienstleistungen"),VLOOKUP($C$4,Dropdowns!$O$81:$Q$87,2,FALSE),VLOOKUP($C$4,Dropdowns!$O$81:$Q$87,3,FALSE))</f>
        <v>Hauptcampus</v>
      </c>
      <c r="C8" s="101">
        <v>0</v>
      </c>
      <c r="D8" s="100" t="str">
        <v>Bezogene_Waren_und_Dienstleistungen</v>
      </c>
      <c r="E8" s="100" t="str">
        <v>Docking-Stationen</v>
      </c>
      <c r="F8" s="102">
        <v>30</v>
      </c>
      <c r="G8" s="173" t="str">
        <v>Stk</v>
      </c>
      <c r="H8" s="173">
        <v>0</v>
      </c>
      <c r="I8" s="177">
        <v>0</v>
      </c>
      <c r="J8" s="177">
        <v>0</v>
      </c>
      <c r="K8" s="103">
        <v>0</v>
      </c>
      <c r="L8" s="103">
        <v>0</v>
      </c>
      <c r="M8" s="103">
        <v>0.39500000000000002</v>
      </c>
      <c r="N8" s="187">
        <v>0</v>
      </c>
      <c r="O8" s="187">
        <v>0</v>
      </c>
      <c r="P8" s="165">
        <v>11.850000000000001</v>
      </c>
      <c r="Q8" s="104" t="str">
        <v>Gilt nur für Strom</v>
      </c>
      <c r="R8" s="104" t="str">
        <v>Gilt nur für Strom</v>
      </c>
      <c r="S8" s="104" t="str">
        <v>Gilt nur für Strom</v>
      </c>
    </row>
    <row r="9" spans="2:20">
      <c r="B9" s="6">
        <v>0</v>
      </c>
      <c r="C9" s="105">
        <v>0</v>
      </c>
      <c r="D9" s="6" t="str">
        <v>Bezogene_Waren_und_Dienstleistungen</v>
      </c>
      <c r="E9" s="6">
        <v>0</v>
      </c>
      <c r="F9" s="106">
        <v>0</v>
      </c>
      <c r="G9" s="12" t="str">
        <v/>
      </c>
      <c r="H9" s="12">
        <v>0</v>
      </c>
      <c r="I9" s="178">
        <v>0</v>
      </c>
      <c r="J9" s="178">
        <v>0</v>
      </c>
      <c r="K9" s="7" t="str">
        <v/>
      </c>
      <c r="L9" s="7" t="str">
        <v/>
      </c>
      <c r="M9" s="7" t="str">
        <v/>
      </c>
      <c r="N9" s="188" t="str">
        <v/>
      </c>
      <c r="O9" s="188" t="str">
        <v/>
      </c>
      <c r="P9" s="166" t="str">
        <v/>
      </c>
      <c r="Q9" s="8" t="str">
        <v>Gilt nur für Strom</v>
      </c>
      <c r="R9" s="8" t="str">
        <v>Gilt nur für Strom</v>
      </c>
      <c r="S9" s="8" t="str">
        <v>Gilt nur für Strom</v>
      </c>
    </row>
    <row r="10" spans="2:20">
      <c r="B10" s="100">
        <v>0</v>
      </c>
      <c r="C10" s="101">
        <v>0</v>
      </c>
      <c r="D10" s="100" t="str">
        <v>Bezogene_Waren_und_Dienstleistungen</v>
      </c>
      <c r="E10" s="100">
        <v>0</v>
      </c>
      <c r="F10" s="102">
        <v>0</v>
      </c>
      <c r="G10" s="173" t="str">
        <v/>
      </c>
      <c r="H10" s="173">
        <v>0</v>
      </c>
      <c r="I10" s="177">
        <v>0</v>
      </c>
      <c r="J10" s="177">
        <v>0</v>
      </c>
      <c r="K10" s="103" t="str">
        <v/>
      </c>
      <c r="L10" s="103" t="str">
        <v/>
      </c>
      <c r="M10" s="103" t="str">
        <v/>
      </c>
      <c r="N10" s="187" t="str">
        <v/>
      </c>
      <c r="O10" s="187" t="str">
        <v/>
      </c>
      <c r="P10" s="165" t="str">
        <v/>
      </c>
      <c r="Q10" s="104" t="str">
        <v>Gilt nur für Strom</v>
      </c>
      <c r="R10" s="104" t="str">
        <v>Gilt nur für Strom</v>
      </c>
      <c r="S10" s="104" t="str">
        <v>Gilt nur für Strom</v>
      </c>
    </row>
    <row r="11" spans="2:20">
      <c r="B11" s="6">
        <v>0</v>
      </c>
      <c r="C11" s="105">
        <v>0</v>
      </c>
      <c r="D11" s="6" t="str">
        <v>Bezogene_Waren_und_Dienstleistungen</v>
      </c>
      <c r="E11" s="6">
        <v>0</v>
      </c>
      <c r="F11" s="164">
        <v>0</v>
      </c>
      <c r="G11" s="12" t="str">
        <v/>
      </c>
      <c r="H11" s="12">
        <v>0</v>
      </c>
      <c r="I11" s="178">
        <v>0</v>
      </c>
      <c r="J11" s="178">
        <v>0</v>
      </c>
      <c r="K11" s="7" t="str">
        <v/>
      </c>
      <c r="L11" s="7" t="str">
        <v/>
      </c>
      <c r="M11" s="7" t="str">
        <v/>
      </c>
      <c r="N11" s="188" t="str">
        <v/>
      </c>
      <c r="O11" s="188" t="str">
        <v/>
      </c>
      <c r="P11" s="166" t="str">
        <v/>
      </c>
      <c r="Q11" s="8" t="str">
        <v>Gilt nur für Strom</v>
      </c>
      <c r="R11" s="8" t="str">
        <v>Gilt nur für Strom</v>
      </c>
      <c r="S11" s="8" t="str">
        <v>Gilt nur für Strom</v>
      </c>
    </row>
    <row r="12" spans="2:20">
      <c r="B12" s="100">
        <v>0</v>
      </c>
      <c r="C12" s="101">
        <v>0</v>
      </c>
      <c r="D12" s="100" t="str">
        <v>Bezogene_Waren_und_Dienstleistungen</v>
      </c>
      <c r="E12" s="100">
        <v>0</v>
      </c>
      <c r="F12" s="163">
        <v>0</v>
      </c>
      <c r="G12" s="173" t="str">
        <v/>
      </c>
      <c r="H12" s="173">
        <v>0</v>
      </c>
      <c r="I12" s="177">
        <v>0</v>
      </c>
      <c r="J12" s="177">
        <v>0</v>
      </c>
      <c r="K12" s="103" t="str">
        <v/>
      </c>
      <c r="L12" s="103" t="str">
        <v/>
      </c>
      <c r="M12" s="103" t="str">
        <v/>
      </c>
      <c r="N12" s="187" t="str">
        <v/>
      </c>
      <c r="O12" s="187" t="str">
        <v/>
      </c>
      <c r="P12" s="165" t="str">
        <v/>
      </c>
      <c r="Q12" s="104" t="str">
        <v>Gilt nur für Strom</v>
      </c>
      <c r="R12" s="104" t="str">
        <v>Gilt nur für Strom</v>
      </c>
      <c r="S12" s="104" t="str">
        <v>Gilt nur für Strom</v>
      </c>
    </row>
    <row r="13" spans="2:20">
      <c r="B13" s="6">
        <v>0</v>
      </c>
      <c r="C13" s="105">
        <v>0</v>
      </c>
      <c r="D13" s="6" t="str">
        <v>Bezogene_Waren_und_Dienstleistungen</v>
      </c>
      <c r="E13" s="6">
        <v>0</v>
      </c>
      <c r="F13" s="164">
        <v>0</v>
      </c>
      <c r="G13" s="12" t="str">
        <v/>
      </c>
      <c r="H13" s="12">
        <v>0</v>
      </c>
      <c r="I13" s="178">
        <v>0</v>
      </c>
      <c r="J13" s="178">
        <v>0</v>
      </c>
      <c r="K13" s="7" t="str">
        <v/>
      </c>
      <c r="L13" s="7" t="str">
        <v/>
      </c>
      <c r="M13" s="7" t="str">
        <v/>
      </c>
      <c r="N13" s="188" t="str">
        <v/>
      </c>
      <c r="O13" s="188" t="str">
        <v/>
      </c>
      <c r="P13" s="166" t="str">
        <v/>
      </c>
      <c r="Q13" s="8" t="str">
        <v>Gilt nur für Strom</v>
      </c>
      <c r="R13" s="8" t="str">
        <v>Gilt nur für Strom</v>
      </c>
      <c r="S13" s="8" t="str">
        <v>Gilt nur für Strom</v>
      </c>
    </row>
    <row r="14" spans="2:20">
      <c r="B14" s="100">
        <v>0</v>
      </c>
      <c r="C14" s="101">
        <v>0</v>
      </c>
      <c r="D14" s="100" t="str">
        <v>Bezogene_Waren_und_Dienstleistungen</v>
      </c>
      <c r="E14" s="100">
        <v>0</v>
      </c>
      <c r="F14" s="163">
        <v>0</v>
      </c>
      <c r="G14" s="173" t="str">
        <v/>
      </c>
      <c r="H14" s="173">
        <v>0</v>
      </c>
      <c r="I14" s="177">
        <v>0</v>
      </c>
      <c r="J14" s="177">
        <v>0</v>
      </c>
      <c r="K14" s="103" t="str">
        <v/>
      </c>
      <c r="L14" s="103" t="str">
        <v/>
      </c>
      <c r="M14" s="103" t="str">
        <v/>
      </c>
      <c r="N14" s="187" t="str">
        <v/>
      </c>
      <c r="O14" s="187" t="str">
        <v/>
      </c>
      <c r="P14" s="165" t="str">
        <v/>
      </c>
      <c r="Q14" s="104" t="str">
        <v>Gilt nur für Strom</v>
      </c>
      <c r="R14" s="104" t="str">
        <v>Gilt nur für Strom</v>
      </c>
      <c r="S14" s="104" t="str">
        <v>Gilt nur für Strom</v>
      </c>
    </row>
    <row r="15" spans="2:20">
      <c r="B15" s="6">
        <v>0</v>
      </c>
      <c r="C15" s="105">
        <v>0</v>
      </c>
      <c r="D15" s="6" t="str">
        <v>Bezogene_Waren_und_Dienstleistungen</v>
      </c>
      <c r="E15" s="6">
        <v>0</v>
      </c>
      <c r="F15" s="164">
        <v>0</v>
      </c>
      <c r="G15" s="12" t="str">
        <v/>
      </c>
      <c r="H15" s="12">
        <v>0</v>
      </c>
      <c r="I15" s="178">
        <v>0</v>
      </c>
      <c r="J15" s="178">
        <v>0</v>
      </c>
      <c r="K15" s="7" t="str">
        <v/>
      </c>
      <c r="L15" s="7" t="str">
        <v/>
      </c>
      <c r="M15" s="7" t="str">
        <v/>
      </c>
      <c r="N15" s="188" t="str">
        <v/>
      </c>
      <c r="O15" s="188" t="str">
        <v/>
      </c>
      <c r="P15" s="166" t="str">
        <v/>
      </c>
      <c r="Q15" s="8" t="str">
        <v>Gilt nur für Strom</v>
      </c>
      <c r="R15" s="8" t="str">
        <v>Gilt nur für Strom</v>
      </c>
      <c r="S15" s="8" t="str">
        <v>Gilt nur für Strom</v>
      </c>
    </row>
    <row r="16" spans="2:20">
      <c r="B16" s="100">
        <v>0</v>
      </c>
      <c r="C16" s="101">
        <v>0</v>
      </c>
      <c r="D16" s="100" t="str">
        <v>Bezogene_Waren_und_Dienstleistungen</v>
      </c>
      <c r="E16" s="100">
        <v>0</v>
      </c>
      <c r="F16" s="163">
        <v>0</v>
      </c>
      <c r="G16" s="173" t="str">
        <v/>
      </c>
      <c r="H16" s="173">
        <v>0</v>
      </c>
      <c r="I16" s="177">
        <v>0</v>
      </c>
      <c r="J16" s="177">
        <v>0</v>
      </c>
      <c r="K16" s="103" t="str">
        <v/>
      </c>
      <c r="L16" s="103" t="str">
        <v/>
      </c>
      <c r="M16" s="103" t="str">
        <v/>
      </c>
      <c r="N16" s="187" t="str">
        <v/>
      </c>
      <c r="O16" s="187" t="str">
        <v/>
      </c>
      <c r="P16" s="165" t="str">
        <v/>
      </c>
      <c r="Q16" s="104" t="str">
        <v>Gilt nur für Strom</v>
      </c>
      <c r="R16" s="104" t="str">
        <v>Gilt nur für Strom</v>
      </c>
      <c r="S16" s="104" t="str">
        <v>Gilt nur für Strom</v>
      </c>
    </row>
    <row r="17" spans="2:19">
      <c r="B17" s="6">
        <v>0</v>
      </c>
      <c r="C17" s="105">
        <v>0</v>
      </c>
      <c r="D17" s="6" t="str">
        <v>Bezogene_Waren_und_Dienstleistungen</v>
      </c>
      <c r="E17" s="6">
        <v>0</v>
      </c>
      <c r="F17" s="164">
        <v>0</v>
      </c>
      <c r="G17" s="12" t="str">
        <v/>
      </c>
      <c r="H17" s="12">
        <v>0</v>
      </c>
      <c r="I17" s="178">
        <v>0</v>
      </c>
      <c r="J17" s="178">
        <v>0</v>
      </c>
      <c r="K17" s="7" t="str">
        <v/>
      </c>
      <c r="L17" s="7" t="str">
        <v/>
      </c>
      <c r="M17" s="7" t="str">
        <v/>
      </c>
      <c r="N17" s="188" t="str">
        <v/>
      </c>
      <c r="O17" s="188" t="str">
        <v/>
      </c>
      <c r="P17" s="166" t="str">
        <v/>
      </c>
      <c r="Q17" s="8" t="str">
        <v>Gilt nur für Strom</v>
      </c>
      <c r="R17" s="8" t="str">
        <v>Gilt nur für Strom</v>
      </c>
      <c r="S17" s="8" t="str">
        <v>Gilt nur für Strom</v>
      </c>
    </row>
    <row r="18" spans="2:19">
      <c r="B18" s="100"/>
      <c r="C18" s="179"/>
      <c r="D18" s="100"/>
      <c r="E18" s="100"/>
      <c r="F18" s="102"/>
      <c r="G18" s="173"/>
      <c r="H18" s="173"/>
      <c r="I18" s="177"/>
      <c r="J18" s="177"/>
      <c r="K18" s="103"/>
      <c r="L18" s="103"/>
      <c r="M18" s="103"/>
      <c r="N18" s="187"/>
      <c r="O18" s="187"/>
      <c r="P18" s="165"/>
      <c r="Q18" s="104"/>
      <c r="R18" s="104"/>
      <c r="S18" s="104"/>
    </row>
    <row r="19" spans="2:19">
      <c r="B19" s="6"/>
      <c r="C19" s="180"/>
      <c r="D19" s="6"/>
      <c r="E19" s="6"/>
      <c r="F19" s="106"/>
      <c r="G19" s="12"/>
      <c r="H19" s="12"/>
      <c r="I19" s="178"/>
      <c r="J19" s="178"/>
      <c r="K19" s="7"/>
      <c r="L19" s="7"/>
      <c r="M19" s="7"/>
      <c r="N19" s="188"/>
      <c r="O19" s="188"/>
      <c r="P19" s="166"/>
      <c r="Q19" s="8"/>
      <c r="R19" s="8"/>
      <c r="S19" s="8"/>
    </row>
    <row r="20" spans="2:19">
      <c r="B20" s="100"/>
      <c r="C20" s="179"/>
      <c r="D20" s="100"/>
      <c r="E20" s="100"/>
      <c r="F20" s="102"/>
      <c r="G20" s="173"/>
      <c r="H20" s="173"/>
      <c r="I20" s="177"/>
      <c r="J20" s="177"/>
      <c r="K20" s="103"/>
      <c r="L20" s="103"/>
      <c r="M20" s="103"/>
      <c r="N20" s="187"/>
      <c r="O20" s="187"/>
      <c r="P20" s="165"/>
      <c r="Q20" s="104"/>
      <c r="R20" s="104"/>
      <c r="S20" s="104"/>
    </row>
    <row r="21" spans="2:19">
      <c r="B21" s="6"/>
      <c r="C21" s="180"/>
      <c r="D21" s="6"/>
      <c r="E21" s="6"/>
      <c r="F21" s="106"/>
      <c r="G21" s="12"/>
      <c r="H21" s="12"/>
      <c r="I21" s="178"/>
      <c r="J21" s="178"/>
      <c r="K21" s="7"/>
      <c r="L21" s="7"/>
      <c r="M21" s="7"/>
      <c r="N21" s="188"/>
      <c r="O21" s="188"/>
      <c r="P21" s="166"/>
      <c r="Q21" s="8"/>
      <c r="R21" s="8"/>
      <c r="S21" s="8"/>
    </row>
    <row r="22" spans="2:19">
      <c r="B22" s="100"/>
      <c r="C22" s="179"/>
      <c r="D22" s="100"/>
      <c r="E22" s="100"/>
      <c r="F22" s="102"/>
      <c r="G22" s="173"/>
      <c r="H22" s="173"/>
      <c r="I22" s="177"/>
      <c r="J22" s="177"/>
      <c r="K22" s="103"/>
      <c r="L22" s="103"/>
      <c r="M22" s="103"/>
      <c r="N22" s="187"/>
      <c r="O22" s="187"/>
      <c r="P22" s="165"/>
      <c r="Q22" s="104"/>
      <c r="R22" s="104"/>
      <c r="S22" s="104"/>
    </row>
    <row r="23" spans="2:19">
      <c r="B23" s="6"/>
      <c r="C23" s="180"/>
      <c r="D23" s="6"/>
      <c r="E23" s="6"/>
      <c r="F23" s="106"/>
      <c r="G23" s="12"/>
      <c r="H23" s="12"/>
      <c r="I23" s="178"/>
      <c r="J23" s="178"/>
      <c r="K23" s="7"/>
      <c r="L23" s="7"/>
      <c r="M23" s="7"/>
      <c r="N23" s="188"/>
      <c r="O23" s="188"/>
      <c r="P23" s="166"/>
      <c r="Q23" s="8"/>
      <c r="R23" s="8"/>
      <c r="S23" s="8"/>
    </row>
    <row r="24" spans="2:19">
      <c r="B24" s="100"/>
      <c r="C24" s="179"/>
      <c r="D24" s="100"/>
      <c r="E24" s="100"/>
      <c r="F24" s="102"/>
      <c r="G24" s="173"/>
      <c r="H24" s="173"/>
      <c r="I24" s="177"/>
      <c r="J24" s="177"/>
      <c r="K24" s="103"/>
      <c r="L24" s="103"/>
      <c r="M24" s="103"/>
      <c r="N24" s="187"/>
      <c r="O24" s="187"/>
      <c r="P24" s="165"/>
      <c r="Q24" s="104"/>
      <c r="R24" s="104"/>
      <c r="S24" s="104"/>
    </row>
    <row r="25" spans="2:19">
      <c r="B25" s="6"/>
      <c r="C25" s="180"/>
      <c r="D25" s="6"/>
      <c r="E25" s="6"/>
      <c r="F25" s="106"/>
      <c r="G25" s="12"/>
      <c r="H25" s="12"/>
      <c r="I25" s="178"/>
      <c r="J25" s="178"/>
      <c r="K25" s="7"/>
      <c r="L25" s="7"/>
      <c r="M25" s="7"/>
      <c r="N25" s="188"/>
      <c r="O25" s="188"/>
      <c r="P25" s="166"/>
      <c r="Q25" s="8"/>
      <c r="R25" s="8"/>
      <c r="S25" s="8"/>
    </row>
    <row r="26" spans="2:19">
      <c r="B26" s="100"/>
      <c r="C26" s="179"/>
      <c r="D26" s="100"/>
      <c r="E26" s="100"/>
      <c r="F26" s="102"/>
      <c r="G26" s="173"/>
      <c r="H26" s="173"/>
      <c r="I26" s="177"/>
      <c r="J26" s="177"/>
      <c r="K26" s="103"/>
      <c r="L26" s="103"/>
      <c r="M26" s="103"/>
      <c r="N26" s="187"/>
      <c r="O26" s="187"/>
      <c r="P26" s="165"/>
      <c r="Q26" s="104"/>
      <c r="R26" s="104"/>
      <c r="S26" s="104"/>
    </row>
    <row r="27" spans="2:19">
      <c r="B27" s="6"/>
      <c r="C27" s="180"/>
      <c r="D27" s="6"/>
      <c r="E27" s="6"/>
      <c r="F27" s="106"/>
      <c r="G27" s="12"/>
      <c r="H27" s="12"/>
      <c r="I27" s="178"/>
      <c r="J27" s="178"/>
      <c r="K27" s="7"/>
      <c r="L27" s="7"/>
      <c r="M27" s="7"/>
      <c r="N27" s="188"/>
      <c r="O27" s="188"/>
      <c r="P27" s="166"/>
      <c r="Q27" s="8"/>
      <c r="R27" s="8"/>
      <c r="S27" s="8"/>
    </row>
    <row r="28" spans="2:19">
      <c r="B28" s="100"/>
      <c r="C28" s="179"/>
      <c r="D28" s="100"/>
      <c r="E28" s="100"/>
      <c r="F28" s="102"/>
      <c r="G28" s="173"/>
      <c r="H28" s="173"/>
      <c r="I28" s="177"/>
      <c r="J28" s="177"/>
      <c r="K28" s="103"/>
      <c r="L28" s="103"/>
      <c r="M28" s="103"/>
      <c r="N28" s="187"/>
      <c r="O28" s="187"/>
      <c r="P28" s="165"/>
      <c r="Q28" s="104"/>
      <c r="R28" s="104"/>
      <c r="S28" s="104"/>
    </row>
    <row r="29" spans="2:19">
      <c r="B29" s="6"/>
      <c r="C29" s="180"/>
      <c r="D29" s="6"/>
      <c r="E29" s="6"/>
      <c r="F29" s="106"/>
      <c r="G29" s="12"/>
      <c r="H29" s="12"/>
      <c r="I29" s="178"/>
      <c r="J29" s="178"/>
      <c r="K29" s="7"/>
      <c r="L29" s="7"/>
      <c r="M29" s="7"/>
      <c r="N29" s="188"/>
      <c r="O29" s="188"/>
      <c r="P29" s="166"/>
      <c r="Q29" s="8"/>
      <c r="R29" s="8"/>
      <c r="S29" s="8"/>
    </row>
    <row r="30" spans="2:19">
      <c r="B30" s="100"/>
      <c r="C30" s="179"/>
      <c r="D30" s="100"/>
      <c r="E30" s="100"/>
      <c r="F30" s="102"/>
      <c r="G30" s="173"/>
      <c r="H30" s="173"/>
      <c r="I30" s="177"/>
      <c r="J30" s="177"/>
      <c r="K30" s="103"/>
      <c r="L30" s="103"/>
      <c r="M30" s="103"/>
      <c r="N30" s="187"/>
      <c r="O30" s="187"/>
      <c r="P30" s="165"/>
      <c r="Q30" s="104"/>
      <c r="R30" s="104"/>
      <c r="S30" s="104"/>
    </row>
    <row r="31" spans="2:19">
      <c r="B31" s="6"/>
      <c r="C31" s="180"/>
      <c r="D31" s="6"/>
      <c r="E31" s="6"/>
      <c r="F31" s="106"/>
      <c r="G31" s="12"/>
      <c r="H31" s="12"/>
      <c r="I31" s="178"/>
      <c r="J31" s="178"/>
      <c r="K31" s="7"/>
      <c r="L31" s="7"/>
      <c r="M31" s="7"/>
      <c r="N31" s="188"/>
      <c r="O31" s="188"/>
      <c r="P31" s="166"/>
      <c r="Q31" s="8"/>
      <c r="R31" s="8"/>
      <c r="S31" s="8"/>
    </row>
    <row r="32" spans="2:19">
      <c r="B32" s="100"/>
      <c r="C32" s="179"/>
      <c r="D32" s="100"/>
      <c r="E32" s="100"/>
      <c r="F32" s="102"/>
      <c r="G32" s="173"/>
      <c r="H32" s="173"/>
      <c r="I32" s="177"/>
      <c r="J32" s="177"/>
      <c r="K32" s="103"/>
      <c r="L32" s="103"/>
      <c r="M32" s="103"/>
      <c r="N32" s="187"/>
      <c r="O32" s="187"/>
      <c r="P32" s="165"/>
      <c r="Q32" s="104"/>
      <c r="R32" s="104"/>
      <c r="S32" s="104"/>
    </row>
    <row r="33" spans="2:19">
      <c r="B33" s="6"/>
      <c r="C33" s="180"/>
      <c r="D33" s="6"/>
      <c r="E33" s="6"/>
      <c r="F33" s="106"/>
      <c r="G33" s="12"/>
      <c r="H33" s="12"/>
      <c r="I33" s="178"/>
      <c r="J33" s="178"/>
      <c r="K33" s="7"/>
      <c r="L33" s="7"/>
      <c r="M33" s="7"/>
      <c r="N33" s="188"/>
      <c r="O33" s="188"/>
      <c r="P33" s="166"/>
      <c r="Q33" s="8"/>
      <c r="R33" s="8"/>
      <c r="S33" s="8"/>
    </row>
    <row r="34" spans="2:19">
      <c r="B34" s="100"/>
      <c r="C34" s="179"/>
      <c r="D34" s="100"/>
      <c r="E34" s="100"/>
      <c r="F34" s="102"/>
      <c r="G34" s="173"/>
      <c r="H34" s="173"/>
      <c r="I34" s="177"/>
      <c r="J34" s="177"/>
      <c r="K34" s="103"/>
      <c r="L34" s="103"/>
      <c r="M34" s="103"/>
      <c r="N34" s="187"/>
      <c r="O34" s="187"/>
      <c r="P34" s="165"/>
      <c r="Q34" s="104"/>
      <c r="R34" s="104"/>
      <c r="S34" s="104"/>
    </row>
    <row r="35" spans="2:19">
      <c r="B35" s="6"/>
      <c r="C35" s="180"/>
      <c r="D35" s="6"/>
      <c r="E35" s="6"/>
      <c r="F35" s="106"/>
      <c r="G35" s="12"/>
      <c r="H35" s="12"/>
      <c r="I35" s="178"/>
      <c r="J35" s="178"/>
      <c r="K35" s="7"/>
      <c r="L35" s="7"/>
      <c r="M35" s="7"/>
      <c r="N35" s="188"/>
      <c r="O35" s="188"/>
      <c r="P35" s="166"/>
      <c r="Q35" s="8"/>
      <c r="R35" s="8"/>
      <c r="S35" s="8"/>
    </row>
    <row r="36" spans="2:19">
      <c r="B36" s="100"/>
      <c r="C36" s="179"/>
      <c r="D36" s="100"/>
      <c r="E36" s="100"/>
      <c r="F36" s="102"/>
      <c r="G36" s="173"/>
      <c r="H36" s="173"/>
      <c r="I36" s="177"/>
      <c r="J36" s="177"/>
      <c r="K36" s="103"/>
      <c r="L36" s="103"/>
      <c r="M36" s="103"/>
      <c r="N36" s="187"/>
      <c r="O36" s="187"/>
      <c r="P36" s="165"/>
      <c r="Q36" s="104"/>
      <c r="R36" s="104"/>
      <c r="S36" s="104"/>
    </row>
    <row r="37" spans="2:19">
      <c r="B37" s="6"/>
      <c r="C37" s="180"/>
      <c r="D37" s="6"/>
      <c r="E37" s="6"/>
      <c r="F37" s="106"/>
      <c r="G37" s="12"/>
      <c r="H37" s="12"/>
      <c r="I37" s="178"/>
      <c r="J37" s="178"/>
      <c r="K37" s="7"/>
      <c r="L37" s="7"/>
      <c r="M37" s="7"/>
      <c r="N37" s="188"/>
      <c r="O37" s="188"/>
      <c r="P37" s="166"/>
      <c r="Q37" s="8"/>
      <c r="R37" s="8"/>
      <c r="S37" s="8"/>
    </row>
    <row r="38" spans="2:19">
      <c r="B38" s="100"/>
      <c r="C38" s="179"/>
      <c r="D38" s="100"/>
      <c r="E38" s="100"/>
      <c r="F38" s="102"/>
      <c r="G38" s="173"/>
      <c r="H38" s="173"/>
      <c r="I38" s="177"/>
      <c r="J38" s="177"/>
      <c r="K38" s="103"/>
      <c r="L38" s="103"/>
      <c r="M38" s="103"/>
      <c r="N38" s="187"/>
      <c r="O38" s="187"/>
      <c r="P38" s="165"/>
      <c r="Q38" s="104"/>
      <c r="R38" s="104"/>
      <c r="S38" s="104"/>
    </row>
    <row r="39" spans="2:19">
      <c r="B39" s="6"/>
      <c r="C39" s="180"/>
      <c r="D39" s="6"/>
      <c r="E39" s="6"/>
      <c r="F39" s="106"/>
      <c r="G39" s="12"/>
      <c r="H39" s="12"/>
      <c r="I39" s="178"/>
      <c r="J39" s="178"/>
      <c r="K39" s="7"/>
      <c r="L39" s="7"/>
      <c r="M39" s="7"/>
      <c r="N39" s="188"/>
      <c r="O39" s="188"/>
      <c r="P39" s="166"/>
      <c r="Q39" s="8"/>
      <c r="R39" s="8"/>
      <c r="S39" s="8"/>
    </row>
    <row r="40" spans="2:19">
      <c r="B40" s="100"/>
      <c r="C40" s="179"/>
      <c r="D40" s="100"/>
      <c r="E40" s="100"/>
      <c r="F40" s="102"/>
      <c r="G40" s="173"/>
      <c r="H40" s="173"/>
      <c r="I40" s="177"/>
      <c r="J40" s="177"/>
      <c r="K40" s="103"/>
      <c r="L40" s="103"/>
      <c r="M40" s="103"/>
      <c r="N40" s="187"/>
      <c r="O40" s="187"/>
      <c r="P40" s="165"/>
      <c r="Q40" s="104"/>
      <c r="R40" s="104"/>
      <c r="S40" s="104"/>
    </row>
    <row r="41" spans="2:19">
      <c r="B41" s="6"/>
      <c r="C41" s="180"/>
      <c r="D41" s="6"/>
      <c r="E41" s="6"/>
      <c r="F41" s="106"/>
      <c r="G41" s="12"/>
      <c r="H41" s="12"/>
      <c r="I41" s="178"/>
      <c r="J41" s="178"/>
      <c r="K41" s="7"/>
      <c r="L41" s="7"/>
      <c r="M41" s="7"/>
      <c r="N41" s="188"/>
      <c r="O41" s="188"/>
      <c r="P41" s="166"/>
      <c r="Q41" s="8"/>
      <c r="R41" s="8"/>
      <c r="S41" s="8"/>
    </row>
    <row r="42" spans="2:19">
      <c r="B42" s="100"/>
      <c r="C42" s="179"/>
      <c r="D42" s="100"/>
      <c r="E42" s="100"/>
      <c r="F42" s="102"/>
      <c r="G42" s="173"/>
      <c r="H42" s="173"/>
      <c r="I42" s="177"/>
      <c r="J42" s="177"/>
      <c r="K42" s="103"/>
      <c r="L42" s="103"/>
      <c r="M42" s="103"/>
      <c r="N42" s="187"/>
      <c r="O42" s="187"/>
      <c r="P42" s="165"/>
      <c r="Q42" s="104"/>
      <c r="R42" s="104"/>
      <c r="S42" s="104"/>
    </row>
    <row r="43" spans="2:19">
      <c r="B43" s="6"/>
      <c r="C43" s="180"/>
      <c r="D43" s="6"/>
      <c r="E43" s="6"/>
      <c r="F43" s="106"/>
      <c r="G43" s="12"/>
      <c r="H43" s="12"/>
      <c r="I43" s="178"/>
      <c r="J43" s="178"/>
      <c r="K43" s="7"/>
      <c r="L43" s="7"/>
      <c r="M43" s="7"/>
      <c r="N43" s="188"/>
      <c r="O43" s="188"/>
      <c r="P43" s="166"/>
      <c r="Q43" s="8"/>
      <c r="R43" s="8"/>
      <c r="S43" s="8"/>
    </row>
    <row r="44" spans="2:19">
      <c r="B44" s="100"/>
      <c r="C44" s="179"/>
      <c r="D44" s="100"/>
      <c r="E44" s="100"/>
      <c r="F44" s="102"/>
      <c r="G44" s="173"/>
      <c r="H44" s="173"/>
      <c r="I44" s="177"/>
      <c r="J44" s="177"/>
      <c r="K44" s="103"/>
      <c r="L44" s="103"/>
      <c r="M44" s="103"/>
      <c r="N44" s="187"/>
      <c r="O44" s="187"/>
      <c r="P44" s="165"/>
      <c r="Q44" s="104"/>
      <c r="R44" s="104"/>
      <c r="S44" s="104"/>
    </row>
    <row r="45" spans="2:19">
      <c r="B45" s="6"/>
      <c r="C45" s="180"/>
      <c r="D45" s="6"/>
      <c r="E45" s="6"/>
      <c r="F45" s="106"/>
      <c r="G45" s="12"/>
      <c r="H45" s="12"/>
      <c r="I45" s="178"/>
      <c r="J45" s="178"/>
      <c r="K45" s="7"/>
      <c r="L45" s="7"/>
      <c r="M45" s="7"/>
      <c r="N45" s="188"/>
      <c r="O45" s="188"/>
      <c r="P45" s="166"/>
      <c r="Q45" s="8"/>
      <c r="R45" s="8"/>
      <c r="S45" s="8"/>
    </row>
    <row r="46" spans="2:19">
      <c r="B46" s="100"/>
      <c r="C46" s="179"/>
      <c r="D46" s="100"/>
      <c r="E46" s="100"/>
      <c r="F46" s="102"/>
      <c r="G46" s="173"/>
      <c r="H46" s="173"/>
      <c r="I46" s="177"/>
      <c r="J46" s="177"/>
      <c r="K46" s="103"/>
      <c r="L46" s="103"/>
      <c r="M46" s="103"/>
      <c r="N46" s="187"/>
      <c r="O46" s="187"/>
      <c r="P46" s="165"/>
      <c r="Q46" s="104"/>
      <c r="R46" s="104"/>
      <c r="S46" s="104"/>
    </row>
    <row r="47" spans="2:19">
      <c r="B47" s="6"/>
      <c r="C47" s="180"/>
      <c r="D47" s="6"/>
      <c r="E47" s="6"/>
      <c r="F47" s="106"/>
      <c r="G47" s="12"/>
      <c r="H47" s="12"/>
      <c r="I47" s="178"/>
      <c r="J47" s="178"/>
      <c r="K47" s="7"/>
      <c r="L47" s="7"/>
      <c r="M47" s="7"/>
      <c r="N47" s="188"/>
      <c r="O47" s="188"/>
      <c r="P47" s="166"/>
      <c r="Q47" s="8"/>
      <c r="R47" s="8"/>
      <c r="S47" s="8"/>
    </row>
    <row r="48" spans="2:19">
      <c r="B48" s="100"/>
      <c r="C48" s="179"/>
      <c r="D48" s="100"/>
      <c r="E48" s="100"/>
      <c r="F48" s="102"/>
      <c r="G48" s="173"/>
      <c r="H48" s="173"/>
      <c r="I48" s="177"/>
      <c r="J48" s="177"/>
      <c r="K48" s="103"/>
      <c r="L48" s="103"/>
      <c r="M48" s="103"/>
      <c r="N48" s="187"/>
      <c r="O48" s="187"/>
      <c r="P48" s="165"/>
      <c r="Q48" s="104"/>
      <c r="R48" s="104"/>
      <c r="S48" s="104"/>
    </row>
    <row r="49" spans="2:19">
      <c r="B49" s="6"/>
      <c r="C49" s="180"/>
      <c r="D49" s="6"/>
      <c r="E49" s="6"/>
      <c r="F49" s="106"/>
      <c r="G49" s="12"/>
      <c r="H49" s="12"/>
      <c r="I49" s="178"/>
      <c r="J49" s="178"/>
      <c r="K49" s="7"/>
      <c r="L49" s="7"/>
      <c r="M49" s="7"/>
      <c r="N49" s="188"/>
      <c r="O49" s="188"/>
      <c r="P49" s="166"/>
      <c r="Q49" s="8"/>
      <c r="R49" s="8"/>
      <c r="S49" s="8"/>
    </row>
    <row r="50" spans="2:19">
      <c r="B50" s="100"/>
      <c r="C50" s="179"/>
      <c r="D50" s="100"/>
      <c r="E50" s="100"/>
      <c r="F50" s="102"/>
      <c r="G50" s="173"/>
      <c r="H50" s="173"/>
      <c r="I50" s="177"/>
      <c r="J50" s="177"/>
      <c r="K50" s="103"/>
      <c r="L50" s="103"/>
      <c r="M50" s="103"/>
      <c r="N50" s="187"/>
      <c r="O50" s="187"/>
      <c r="P50" s="165"/>
      <c r="Q50" s="104"/>
      <c r="R50" s="104"/>
      <c r="S50" s="104"/>
    </row>
    <row r="51" spans="2:19">
      <c r="B51" s="6"/>
      <c r="C51" s="180"/>
      <c r="D51" s="6"/>
      <c r="E51" s="6"/>
      <c r="F51" s="106"/>
      <c r="G51" s="12"/>
      <c r="H51" s="12"/>
      <c r="I51" s="178"/>
      <c r="J51" s="178"/>
      <c r="K51" s="7"/>
      <c r="L51" s="7"/>
      <c r="M51" s="7"/>
      <c r="N51" s="188"/>
      <c r="O51" s="188"/>
      <c r="P51" s="8"/>
      <c r="Q51" s="8"/>
      <c r="R51" s="8"/>
      <c r="S51" s="8"/>
    </row>
    <row r="52" spans="2:19">
      <c r="B52" s="100"/>
      <c r="C52" s="179"/>
      <c r="D52" s="100"/>
      <c r="E52" s="100"/>
      <c r="F52" s="102"/>
      <c r="G52" s="173"/>
      <c r="H52" s="173"/>
      <c r="I52" s="177"/>
      <c r="J52" s="177"/>
      <c r="K52" s="103"/>
      <c r="L52" s="103"/>
      <c r="M52" s="103"/>
      <c r="N52" s="187"/>
      <c r="O52" s="187"/>
      <c r="P52" s="104"/>
      <c r="Q52" s="104"/>
      <c r="R52" s="104"/>
      <c r="S52" s="104"/>
    </row>
    <row r="53" spans="2:19">
      <c r="B53" s="6"/>
      <c r="C53" s="180"/>
      <c r="D53" s="6"/>
      <c r="E53" s="6"/>
      <c r="F53" s="106"/>
      <c r="G53" s="12"/>
      <c r="H53" s="12"/>
      <c r="I53" s="178"/>
      <c r="J53" s="178"/>
      <c r="K53" s="7"/>
      <c r="L53" s="7"/>
      <c r="M53" s="7"/>
      <c r="N53" s="188"/>
      <c r="O53" s="8"/>
      <c r="P53" s="8"/>
      <c r="Q53" s="8"/>
      <c r="R53" s="8"/>
      <c r="S53" s="8"/>
    </row>
    <row r="54" spans="2:19">
      <c r="B54" s="100"/>
      <c r="C54" s="179"/>
      <c r="D54" s="100"/>
      <c r="E54" s="100"/>
      <c r="F54" s="102"/>
      <c r="G54" s="173"/>
      <c r="H54" s="173"/>
      <c r="I54" s="177"/>
      <c r="J54" s="177"/>
      <c r="K54" s="103"/>
      <c r="L54" s="103"/>
      <c r="M54" s="103"/>
      <c r="N54" s="187"/>
      <c r="O54" s="104"/>
      <c r="P54" s="104"/>
      <c r="Q54" s="104"/>
      <c r="R54" s="104"/>
      <c r="S54" s="104"/>
    </row>
    <row r="55" spans="2:19">
      <c r="B55" s="6"/>
      <c r="C55" s="180"/>
      <c r="D55" s="6"/>
      <c r="E55" s="6"/>
      <c r="F55" s="106"/>
      <c r="G55" s="12"/>
      <c r="H55" s="12"/>
      <c r="I55" s="178"/>
      <c r="J55" s="178"/>
      <c r="K55" s="7"/>
      <c r="L55" s="7"/>
      <c r="M55" s="7"/>
      <c r="N55" s="188"/>
      <c r="O55" s="8"/>
      <c r="P55" s="8"/>
      <c r="Q55" s="8"/>
      <c r="R55" s="8"/>
      <c r="S55" s="8"/>
    </row>
    <row r="56" spans="2:19">
      <c r="B56" s="100"/>
      <c r="C56" s="179"/>
      <c r="D56" s="100"/>
      <c r="E56" s="100"/>
      <c r="F56" s="102"/>
      <c r="G56" s="173"/>
      <c r="H56" s="173"/>
      <c r="I56" s="177"/>
      <c r="J56" s="177"/>
      <c r="K56" s="103"/>
      <c r="L56" s="103"/>
      <c r="M56" s="103"/>
      <c r="N56" s="187"/>
      <c r="O56" s="104"/>
      <c r="P56" s="104"/>
      <c r="Q56" s="104"/>
      <c r="R56" s="104"/>
      <c r="S56" s="104"/>
    </row>
    <row r="57" spans="2:19">
      <c r="B57" s="6"/>
      <c r="C57" s="180"/>
      <c r="D57" s="6"/>
      <c r="E57" s="6"/>
      <c r="F57" s="106"/>
      <c r="G57" s="12"/>
      <c r="H57" s="12"/>
      <c r="I57" s="178"/>
      <c r="J57" s="178"/>
      <c r="K57" s="7"/>
      <c r="L57" s="7"/>
      <c r="M57" s="7"/>
      <c r="N57" s="188"/>
      <c r="O57" s="8"/>
      <c r="P57" s="8"/>
      <c r="Q57" s="8"/>
      <c r="R57" s="8"/>
      <c r="S57" s="8"/>
    </row>
    <row r="58" spans="2:19">
      <c r="B58" s="100"/>
      <c r="C58" s="179"/>
      <c r="D58" s="100"/>
      <c r="E58" s="100"/>
      <c r="F58" s="102"/>
      <c r="G58" s="173"/>
      <c r="H58" s="173"/>
      <c r="I58" s="177"/>
      <c r="J58" s="177"/>
      <c r="K58" s="103"/>
      <c r="L58" s="103"/>
      <c r="M58" s="103"/>
      <c r="N58" s="187"/>
      <c r="O58" s="104"/>
      <c r="P58" s="104"/>
      <c r="Q58" s="104"/>
      <c r="R58" s="104"/>
      <c r="S58" s="104"/>
    </row>
    <row r="59" spans="2:19">
      <c r="B59" s="6"/>
      <c r="C59" s="180"/>
      <c r="D59" s="6"/>
      <c r="E59" s="6"/>
      <c r="F59" s="106"/>
      <c r="G59" s="12"/>
      <c r="H59" s="12"/>
      <c r="I59" s="178"/>
      <c r="J59" s="178"/>
      <c r="K59" s="7"/>
      <c r="L59" s="7"/>
      <c r="M59" s="7"/>
      <c r="N59" s="188"/>
      <c r="O59" s="8"/>
      <c r="P59" s="8"/>
      <c r="Q59" s="8"/>
      <c r="R59" s="8"/>
      <c r="S59" s="8"/>
    </row>
    <row r="60" spans="2:19">
      <c r="B60" s="100"/>
      <c r="C60" s="179"/>
      <c r="D60" s="100"/>
      <c r="E60" s="100"/>
      <c r="F60" s="102"/>
      <c r="G60" s="173"/>
      <c r="H60" s="173"/>
      <c r="I60" s="177"/>
      <c r="J60" s="177"/>
      <c r="K60" s="103"/>
      <c r="L60" s="103"/>
      <c r="M60" s="103"/>
      <c r="N60" s="187"/>
      <c r="O60" s="104"/>
      <c r="P60" s="104"/>
      <c r="Q60" s="104"/>
      <c r="R60" s="104"/>
      <c r="S60" s="104"/>
    </row>
    <row r="61" spans="2:19">
      <c r="B61" s="6"/>
      <c r="C61" s="180"/>
      <c r="D61" s="6"/>
      <c r="E61" s="6"/>
      <c r="F61" s="106"/>
      <c r="G61" s="12"/>
      <c r="H61" s="12"/>
      <c r="I61" s="178"/>
      <c r="J61" s="178"/>
      <c r="K61" s="7"/>
      <c r="L61" s="7"/>
      <c r="M61" s="7"/>
      <c r="N61" s="188"/>
      <c r="O61" s="8"/>
      <c r="P61" s="8"/>
      <c r="Q61" s="8"/>
      <c r="R61" s="8"/>
      <c r="S61" s="8"/>
    </row>
    <row r="62" spans="2:19">
      <c r="B62" s="100"/>
      <c r="C62" s="179"/>
      <c r="D62" s="100"/>
      <c r="E62" s="100"/>
      <c r="F62" s="102"/>
      <c r="G62" s="173"/>
      <c r="H62" s="173"/>
      <c r="I62" s="177"/>
      <c r="J62" s="177"/>
      <c r="K62" s="103"/>
      <c r="L62" s="103"/>
      <c r="M62" s="103"/>
      <c r="N62" s="187"/>
      <c r="O62" s="104"/>
      <c r="P62" s="104"/>
      <c r="Q62" s="104"/>
      <c r="R62" s="104"/>
      <c r="S62" s="104"/>
    </row>
    <row r="63" spans="2:19">
      <c r="B63" s="6"/>
      <c r="C63" s="180"/>
      <c r="D63" s="6"/>
      <c r="E63" s="6"/>
      <c r="F63" s="106"/>
      <c r="G63" s="12"/>
      <c r="H63" s="12"/>
      <c r="I63" s="178"/>
      <c r="J63" s="178"/>
      <c r="K63" s="7"/>
      <c r="L63" s="7"/>
      <c r="M63" s="7"/>
      <c r="N63" s="188"/>
      <c r="O63" s="8"/>
      <c r="P63" s="8"/>
      <c r="Q63" s="8"/>
      <c r="R63" s="8"/>
      <c r="S63" s="8"/>
    </row>
    <row r="64" spans="2:19">
      <c r="B64" s="100"/>
      <c r="C64" s="179"/>
      <c r="D64" s="100"/>
      <c r="E64" s="100"/>
      <c r="F64" s="102"/>
      <c r="G64" s="173"/>
      <c r="H64" s="173"/>
      <c r="I64" s="177"/>
      <c r="J64" s="177"/>
      <c r="K64" s="103"/>
      <c r="L64" s="103"/>
      <c r="M64" s="103"/>
      <c r="N64" s="187"/>
      <c r="O64" s="104"/>
      <c r="P64" s="104"/>
      <c r="Q64" s="104"/>
      <c r="R64" s="104"/>
      <c r="S64" s="104"/>
    </row>
    <row r="65" spans="2:19">
      <c r="B65" s="6"/>
      <c r="C65" s="180"/>
      <c r="D65" s="6"/>
      <c r="E65" s="6"/>
      <c r="F65" s="106"/>
      <c r="G65" s="12"/>
      <c r="H65" s="12"/>
      <c r="I65" s="178"/>
      <c r="J65" s="178"/>
      <c r="K65" s="7"/>
      <c r="L65" s="7"/>
      <c r="M65" s="7"/>
      <c r="N65" s="188"/>
      <c r="O65" s="8"/>
      <c r="P65" s="8"/>
      <c r="Q65" s="8"/>
      <c r="R65" s="8"/>
      <c r="S65" s="8"/>
    </row>
    <row r="66" spans="2:19">
      <c r="B66" s="100"/>
      <c r="C66" s="179"/>
      <c r="D66" s="100"/>
      <c r="E66" s="100"/>
      <c r="F66" s="102"/>
      <c r="G66" s="173"/>
      <c r="H66" s="173"/>
      <c r="I66" s="177"/>
      <c r="J66" s="177"/>
      <c r="K66" s="103"/>
      <c r="L66" s="103"/>
      <c r="M66" s="103"/>
      <c r="N66" s="187"/>
      <c r="O66" s="104"/>
      <c r="P66" s="104"/>
      <c r="Q66" s="104"/>
      <c r="R66" s="104"/>
      <c r="S66" s="104"/>
    </row>
    <row r="67" spans="2:19">
      <c r="B67" s="6"/>
      <c r="C67" s="180"/>
      <c r="D67" s="6"/>
      <c r="E67" s="6"/>
      <c r="F67" s="106"/>
      <c r="G67" s="12"/>
      <c r="H67" s="12"/>
      <c r="I67" s="178"/>
      <c r="J67" s="178"/>
      <c r="K67" s="7"/>
      <c r="L67" s="7"/>
      <c r="M67" s="7"/>
      <c r="N67" s="188"/>
      <c r="O67" s="8"/>
      <c r="P67" s="8"/>
      <c r="Q67" s="8"/>
      <c r="R67" s="8"/>
      <c r="S67" s="8"/>
    </row>
    <row r="68" spans="2:19">
      <c r="B68" s="100"/>
      <c r="C68" s="179"/>
      <c r="D68" s="100"/>
      <c r="E68" s="100"/>
      <c r="F68" s="102"/>
      <c r="G68" s="173"/>
      <c r="H68" s="173"/>
      <c r="I68" s="177"/>
      <c r="J68" s="177"/>
      <c r="K68" s="103"/>
      <c r="L68" s="103"/>
      <c r="M68" s="103"/>
      <c r="N68" s="187"/>
      <c r="O68" s="104"/>
      <c r="P68" s="104"/>
      <c r="Q68" s="104"/>
      <c r="R68" s="104"/>
      <c r="S68" s="104"/>
    </row>
    <row r="69" spans="2:19">
      <c r="B69" s="6"/>
      <c r="C69" s="180"/>
      <c r="D69" s="6"/>
      <c r="E69" s="6"/>
      <c r="F69" s="106"/>
      <c r="G69" s="12"/>
      <c r="H69" s="12"/>
      <c r="I69" s="178"/>
      <c r="J69" s="178"/>
      <c r="K69" s="7"/>
      <c r="L69" s="7"/>
      <c r="M69" s="7"/>
      <c r="N69" s="188"/>
      <c r="O69" s="8"/>
      <c r="P69" s="8"/>
      <c r="Q69" s="8"/>
      <c r="R69" s="8"/>
      <c r="S69" s="8"/>
    </row>
    <row r="70" spans="2:19">
      <c r="B70" s="100"/>
      <c r="C70" s="179"/>
      <c r="D70" s="100"/>
      <c r="E70" s="100"/>
      <c r="F70" s="102"/>
      <c r="G70" s="173"/>
      <c r="H70" s="173"/>
      <c r="I70" s="177"/>
      <c r="J70" s="177"/>
      <c r="K70" s="103"/>
      <c r="L70" s="103"/>
      <c r="M70" s="103"/>
      <c r="N70" s="104"/>
      <c r="O70" s="104"/>
      <c r="P70" s="104"/>
      <c r="Q70" s="104"/>
      <c r="R70" s="104"/>
      <c r="S70" s="104"/>
    </row>
    <row r="71" spans="2:19">
      <c r="B71" s="6"/>
      <c r="C71" s="180"/>
      <c r="D71" s="6"/>
      <c r="E71" s="6"/>
      <c r="F71" s="106"/>
      <c r="G71" s="12"/>
      <c r="H71" s="12"/>
      <c r="I71" s="178"/>
      <c r="J71" s="178"/>
      <c r="K71" s="7"/>
      <c r="L71" s="7"/>
      <c r="M71" s="7"/>
      <c r="N71" s="8"/>
      <c r="O71" s="8"/>
      <c r="P71" s="8"/>
      <c r="Q71" s="8"/>
      <c r="R71" s="8"/>
      <c r="S71" s="8"/>
    </row>
    <row r="72" spans="2:19">
      <c r="B72" s="100"/>
      <c r="C72" s="179"/>
      <c r="D72" s="100"/>
      <c r="E72" s="100"/>
      <c r="F72" s="102"/>
      <c r="G72" s="173"/>
      <c r="H72" s="173"/>
      <c r="I72" s="177"/>
      <c r="J72" s="177"/>
      <c r="K72" s="103"/>
      <c r="L72" s="103"/>
      <c r="M72" s="103"/>
      <c r="N72" s="104"/>
      <c r="O72" s="104"/>
      <c r="P72" s="104"/>
      <c r="Q72" s="104"/>
      <c r="R72" s="104"/>
      <c r="S72" s="104"/>
    </row>
    <row r="73" spans="2:19">
      <c r="B73" s="6"/>
      <c r="C73" s="180"/>
      <c r="D73" s="6"/>
      <c r="E73" s="6"/>
      <c r="F73" s="106"/>
      <c r="G73" s="12"/>
      <c r="H73" s="12"/>
      <c r="I73" s="178"/>
      <c r="J73" s="178"/>
      <c r="K73" s="7"/>
      <c r="L73" s="7"/>
      <c r="M73" s="7"/>
      <c r="N73" s="8"/>
      <c r="O73" s="8"/>
      <c r="P73" s="8"/>
      <c r="Q73" s="8"/>
      <c r="R73" s="8"/>
      <c r="S73" s="8"/>
    </row>
    <row r="74" spans="2:19">
      <c r="B74" s="100"/>
      <c r="C74" s="179"/>
      <c r="D74" s="100"/>
      <c r="E74" s="100"/>
      <c r="F74" s="102"/>
      <c r="G74" s="173"/>
      <c r="H74" s="173"/>
      <c r="I74" s="177"/>
      <c r="J74" s="177"/>
      <c r="K74" s="103"/>
      <c r="L74" s="103"/>
      <c r="M74" s="103"/>
      <c r="N74" s="104"/>
      <c r="O74" s="104"/>
      <c r="P74" s="104"/>
      <c r="Q74" s="104"/>
      <c r="R74" s="104"/>
      <c r="S74" s="104"/>
    </row>
    <row r="75" spans="2:19">
      <c r="B75" s="6"/>
      <c r="C75" s="180"/>
      <c r="D75" s="6"/>
      <c r="E75" s="6"/>
      <c r="F75" s="106"/>
      <c r="G75" s="12"/>
      <c r="H75" s="12"/>
      <c r="I75" s="178"/>
      <c r="J75" s="178"/>
      <c r="K75" s="7"/>
      <c r="L75" s="7"/>
      <c r="M75" s="7"/>
      <c r="N75" s="8"/>
      <c r="O75" s="8"/>
      <c r="P75" s="8"/>
      <c r="Q75" s="8"/>
      <c r="R75" s="8"/>
      <c r="S75" s="8"/>
    </row>
    <row r="76" spans="2:19">
      <c r="B76" s="100"/>
      <c r="C76" s="179"/>
      <c r="D76" s="100"/>
      <c r="E76" s="100"/>
      <c r="F76" s="102"/>
      <c r="G76" s="173"/>
      <c r="H76" s="173"/>
      <c r="I76" s="177"/>
      <c r="J76" s="177"/>
      <c r="K76" s="103"/>
      <c r="L76" s="103"/>
      <c r="M76" s="103"/>
      <c r="N76" s="104"/>
      <c r="O76" s="104"/>
      <c r="P76" s="104"/>
      <c r="Q76" s="104"/>
      <c r="R76" s="104"/>
      <c r="S76" s="104"/>
    </row>
    <row r="77" spans="2:19">
      <c r="B77" s="6"/>
      <c r="C77" s="180"/>
      <c r="D77" s="6"/>
      <c r="E77" s="6"/>
      <c r="F77" s="106"/>
      <c r="G77" s="12"/>
      <c r="H77" s="12"/>
      <c r="I77" s="178"/>
      <c r="J77" s="178"/>
      <c r="K77" s="7"/>
      <c r="L77" s="7"/>
      <c r="M77" s="7"/>
      <c r="N77" s="8"/>
      <c r="O77" s="8"/>
      <c r="P77" s="8"/>
      <c r="Q77" s="8"/>
      <c r="R77" s="8"/>
      <c r="S77" s="8"/>
    </row>
    <row r="78" spans="2:19">
      <c r="B78" s="100"/>
      <c r="C78" s="179"/>
      <c r="D78" s="100"/>
      <c r="E78" s="100"/>
      <c r="F78" s="102"/>
      <c r="G78" s="173"/>
      <c r="H78" s="173"/>
      <c r="I78" s="177"/>
      <c r="J78" s="177"/>
      <c r="K78" s="103"/>
      <c r="L78" s="103"/>
      <c r="M78" s="103"/>
      <c r="N78" s="104"/>
      <c r="O78" s="104"/>
      <c r="P78" s="104"/>
      <c r="Q78" s="104"/>
      <c r="R78" s="104"/>
      <c r="S78" s="104"/>
    </row>
    <row r="79" spans="2:19">
      <c r="B79" s="6"/>
      <c r="C79" s="180"/>
      <c r="D79" s="6"/>
      <c r="E79" s="6"/>
      <c r="F79" s="106"/>
      <c r="G79" s="12"/>
      <c r="H79" s="12"/>
      <c r="I79" s="178"/>
      <c r="J79" s="178"/>
      <c r="K79" s="7"/>
      <c r="L79" s="7"/>
      <c r="M79" s="7"/>
      <c r="N79" s="8"/>
      <c r="O79" s="8"/>
      <c r="P79" s="8"/>
      <c r="Q79" s="8"/>
      <c r="R79" s="8"/>
      <c r="S79" s="8"/>
    </row>
    <row r="80" spans="2:19">
      <c r="B80" s="100"/>
      <c r="C80" s="179"/>
      <c r="D80" s="100"/>
      <c r="E80" s="100"/>
      <c r="F80" s="102"/>
      <c r="G80" s="173"/>
      <c r="H80" s="173"/>
      <c r="I80" s="177"/>
      <c r="J80" s="177"/>
      <c r="K80" s="103"/>
      <c r="L80" s="103"/>
      <c r="M80" s="103"/>
      <c r="N80" s="104"/>
      <c r="O80" s="104"/>
      <c r="P80" s="104"/>
      <c r="Q80" s="104"/>
      <c r="R80" s="104"/>
      <c r="S80" s="104"/>
    </row>
    <row r="81" spans="2:19">
      <c r="B81" s="6"/>
      <c r="C81" s="180"/>
      <c r="D81" s="6"/>
      <c r="E81" s="6"/>
      <c r="F81" s="106"/>
      <c r="G81" s="12"/>
      <c r="H81" s="12"/>
      <c r="I81" s="178"/>
      <c r="J81" s="178"/>
      <c r="K81" s="7"/>
      <c r="L81" s="7"/>
      <c r="M81" s="7"/>
      <c r="N81" s="8"/>
      <c r="O81" s="8"/>
      <c r="P81" s="8"/>
      <c r="Q81" s="8"/>
      <c r="R81" s="8"/>
      <c r="S81" s="8"/>
    </row>
    <row r="82" spans="2:19">
      <c r="B82" s="100"/>
      <c r="C82" s="179"/>
      <c r="D82" s="100"/>
      <c r="E82" s="100"/>
      <c r="F82" s="102"/>
      <c r="G82" s="173"/>
      <c r="H82" s="173"/>
      <c r="I82" s="177"/>
      <c r="J82" s="177"/>
      <c r="K82" s="103"/>
      <c r="L82" s="103"/>
      <c r="M82" s="103"/>
      <c r="N82" s="104"/>
      <c r="O82" s="104"/>
      <c r="P82" s="104"/>
      <c r="Q82" s="104"/>
      <c r="R82" s="104"/>
      <c r="S82" s="104"/>
    </row>
    <row r="83" spans="2:19">
      <c r="B83" s="6"/>
      <c r="C83" s="180"/>
      <c r="D83" s="6"/>
      <c r="E83" s="6"/>
      <c r="F83" s="106"/>
      <c r="G83" s="12"/>
      <c r="H83" s="12"/>
      <c r="I83" s="178"/>
      <c r="J83" s="178"/>
      <c r="K83" s="7"/>
      <c r="L83" s="7"/>
      <c r="M83" s="7"/>
      <c r="N83" s="8"/>
      <c r="O83" s="8"/>
      <c r="P83" s="8"/>
      <c r="Q83" s="8"/>
      <c r="R83" s="8"/>
      <c r="S83" s="8"/>
    </row>
    <row r="84" spans="2:19">
      <c r="B84" s="100"/>
      <c r="C84" s="179"/>
      <c r="D84" s="100"/>
      <c r="E84" s="100"/>
      <c r="F84" s="102"/>
      <c r="G84" s="173"/>
      <c r="H84" s="173"/>
      <c r="I84" s="177"/>
      <c r="J84" s="177"/>
      <c r="K84" s="103"/>
      <c r="L84" s="103"/>
      <c r="M84" s="103"/>
      <c r="N84" s="104"/>
      <c r="O84" s="104"/>
      <c r="P84" s="104"/>
      <c r="Q84" s="104"/>
      <c r="R84" s="104"/>
      <c r="S84" s="104"/>
    </row>
    <row r="85" spans="2:19">
      <c r="B85" s="6"/>
      <c r="C85" s="180"/>
      <c r="D85" s="6"/>
      <c r="E85" s="6"/>
      <c r="F85" s="106"/>
      <c r="G85" s="12"/>
      <c r="H85" s="12"/>
      <c r="I85" s="178"/>
      <c r="J85" s="178"/>
      <c r="K85" s="7"/>
      <c r="L85" s="7"/>
      <c r="M85" s="7"/>
      <c r="N85" s="8"/>
      <c r="O85" s="8"/>
      <c r="P85" s="8"/>
      <c r="Q85" s="8"/>
      <c r="R85" s="8"/>
      <c r="S85" s="8"/>
    </row>
    <row r="86" spans="2:19">
      <c r="B86" s="100"/>
      <c r="C86" s="179"/>
      <c r="D86" s="100"/>
      <c r="E86" s="100"/>
      <c r="F86" s="102"/>
      <c r="G86" s="173"/>
      <c r="H86" s="173"/>
      <c r="I86" s="177"/>
      <c r="J86" s="177"/>
      <c r="K86" s="103"/>
      <c r="L86" s="103"/>
      <c r="M86" s="103"/>
      <c r="N86" s="104"/>
      <c r="O86" s="104"/>
      <c r="P86" s="104"/>
      <c r="Q86" s="104"/>
      <c r="R86" s="104"/>
      <c r="S86" s="104"/>
    </row>
    <row r="87" spans="2:19">
      <c r="B87" s="6"/>
      <c r="C87" s="180"/>
      <c r="D87" s="6"/>
      <c r="E87" s="6"/>
      <c r="F87" s="106"/>
      <c r="G87" s="12"/>
      <c r="H87" s="12"/>
      <c r="I87" s="178"/>
      <c r="J87" s="178"/>
      <c r="K87" s="7"/>
      <c r="L87" s="7"/>
      <c r="M87" s="7"/>
      <c r="N87" s="8"/>
      <c r="O87" s="8"/>
      <c r="P87" s="8"/>
      <c r="Q87" s="8"/>
      <c r="R87" s="8"/>
      <c r="S87" s="8"/>
    </row>
    <row r="88" spans="2:19">
      <c r="B88" s="100"/>
      <c r="C88" s="179"/>
      <c r="D88" s="100"/>
      <c r="E88" s="100"/>
      <c r="F88" s="102"/>
      <c r="G88" s="173"/>
      <c r="H88" s="173"/>
      <c r="I88" s="177"/>
      <c r="J88" s="177"/>
      <c r="K88" s="103"/>
      <c r="L88" s="103"/>
      <c r="M88" s="103"/>
      <c r="N88" s="104"/>
      <c r="O88" s="104"/>
      <c r="P88" s="104"/>
      <c r="Q88" s="104"/>
      <c r="R88" s="104"/>
      <c r="S88" s="104"/>
    </row>
    <row r="89" spans="2:19">
      <c r="B89" s="6"/>
      <c r="C89" s="180"/>
      <c r="D89" s="6"/>
      <c r="E89" s="6"/>
      <c r="F89" s="106"/>
      <c r="G89" s="12"/>
      <c r="H89" s="12"/>
      <c r="I89" s="178"/>
      <c r="J89" s="178"/>
      <c r="K89" s="7"/>
      <c r="L89" s="7"/>
      <c r="M89" s="7"/>
      <c r="N89" s="8"/>
      <c r="O89" s="8"/>
      <c r="P89" s="8"/>
      <c r="Q89" s="8"/>
      <c r="R89" s="8"/>
      <c r="S89" s="8"/>
    </row>
    <row r="90" spans="2:19">
      <c r="B90" s="100"/>
      <c r="C90" s="179"/>
      <c r="D90" s="100"/>
      <c r="E90" s="100"/>
      <c r="F90" s="102"/>
      <c r="G90" s="173"/>
      <c r="H90" s="173"/>
      <c r="I90" s="177"/>
      <c r="J90" s="177"/>
      <c r="K90" s="103"/>
      <c r="L90" s="103"/>
      <c r="M90" s="103"/>
      <c r="N90" s="104"/>
      <c r="O90" s="104"/>
      <c r="P90" s="104"/>
      <c r="Q90" s="104"/>
      <c r="R90" s="104"/>
      <c r="S90" s="104"/>
    </row>
    <row r="91" spans="2:19">
      <c r="B91" s="6"/>
      <c r="C91" s="180"/>
      <c r="D91" s="6"/>
      <c r="E91" s="6"/>
      <c r="F91" s="106"/>
      <c r="G91" s="12"/>
      <c r="H91" s="12"/>
      <c r="I91" s="178"/>
      <c r="J91" s="178"/>
      <c r="K91" s="7"/>
      <c r="L91" s="7"/>
      <c r="M91" s="7"/>
      <c r="N91" s="8"/>
      <c r="O91" s="8"/>
      <c r="P91" s="8"/>
      <c r="Q91" s="8"/>
      <c r="R91" s="8"/>
      <c r="S91" s="8"/>
    </row>
    <row r="92" spans="2:19">
      <c r="B92" s="100"/>
      <c r="C92" s="179"/>
      <c r="D92" s="100"/>
      <c r="E92" s="100"/>
      <c r="F92" s="102"/>
      <c r="G92" s="173"/>
      <c r="H92" s="173"/>
      <c r="I92" s="177"/>
      <c r="J92" s="177"/>
      <c r="K92" s="103"/>
      <c r="L92" s="103"/>
      <c r="M92" s="103"/>
      <c r="N92" s="104"/>
      <c r="O92" s="104"/>
      <c r="P92" s="104"/>
      <c r="Q92" s="104"/>
      <c r="R92" s="104"/>
      <c r="S92" s="104"/>
    </row>
    <row r="93" spans="2:19">
      <c r="B93" s="6"/>
      <c r="C93" s="180"/>
      <c r="D93" s="6"/>
      <c r="E93" s="6"/>
      <c r="F93" s="106"/>
      <c r="G93" s="12"/>
      <c r="H93" s="12"/>
      <c r="I93" s="178"/>
      <c r="J93" s="178"/>
      <c r="K93" s="7"/>
      <c r="L93" s="7"/>
      <c r="M93" s="7"/>
      <c r="N93" s="8"/>
      <c r="O93" s="8"/>
      <c r="P93" s="8"/>
      <c r="Q93" s="8"/>
      <c r="R93" s="8"/>
      <c r="S93" s="8"/>
    </row>
    <row r="94" spans="2:19">
      <c r="B94" s="100"/>
      <c r="C94" s="179"/>
      <c r="D94" s="100"/>
      <c r="E94" s="100"/>
      <c r="F94" s="102"/>
      <c r="G94" s="173"/>
      <c r="H94" s="173"/>
      <c r="I94" s="177"/>
      <c r="J94" s="177"/>
      <c r="K94" s="103"/>
      <c r="L94" s="103"/>
      <c r="M94" s="103"/>
      <c r="N94" s="104"/>
      <c r="O94" s="104"/>
      <c r="P94" s="104"/>
      <c r="Q94" s="104"/>
      <c r="R94" s="104"/>
      <c r="S94" s="104"/>
    </row>
    <row r="95" spans="2:19">
      <c r="B95" s="6"/>
      <c r="C95" s="180"/>
      <c r="D95" s="6"/>
      <c r="E95" s="6"/>
      <c r="F95" s="106"/>
      <c r="G95" s="12"/>
      <c r="H95" s="12"/>
      <c r="I95" s="178"/>
      <c r="J95" s="178"/>
      <c r="K95" s="7"/>
      <c r="L95" s="7"/>
      <c r="M95" s="7"/>
      <c r="N95" s="8"/>
      <c r="O95" s="8"/>
      <c r="P95" s="8"/>
      <c r="Q95" s="8"/>
      <c r="R95" s="8"/>
      <c r="S95" s="8"/>
    </row>
    <row r="96" spans="2:19">
      <c r="B96" s="100"/>
      <c r="C96" s="179"/>
      <c r="D96" s="100"/>
      <c r="E96" s="100"/>
      <c r="F96" s="102"/>
      <c r="G96" s="173"/>
      <c r="H96" s="173"/>
      <c r="I96" s="177"/>
      <c r="J96" s="177"/>
      <c r="K96" s="103"/>
      <c r="L96" s="103"/>
      <c r="M96" s="103"/>
      <c r="N96" s="104"/>
      <c r="O96" s="104"/>
      <c r="P96" s="104"/>
      <c r="Q96" s="104"/>
      <c r="R96" s="104"/>
      <c r="S96" s="104"/>
    </row>
    <row r="97" spans="2:19">
      <c r="B97" s="6"/>
      <c r="C97" s="180"/>
      <c r="D97" s="6"/>
      <c r="E97" s="6"/>
      <c r="F97" s="106"/>
      <c r="G97" s="12"/>
      <c r="H97" s="12"/>
      <c r="I97" s="178"/>
      <c r="J97" s="178"/>
      <c r="K97" s="7"/>
      <c r="L97" s="7"/>
      <c r="M97" s="7"/>
      <c r="N97" s="8"/>
      <c r="O97" s="8"/>
      <c r="P97" s="8"/>
      <c r="Q97" s="8"/>
      <c r="R97" s="8"/>
      <c r="S97" s="8"/>
    </row>
    <row r="98" spans="2:19">
      <c r="B98" s="100"/>
      <c r="C98" s="179"/>
      <c r="D98" s="100"/>
      <c r="E98" s="100"/>
      <c r="F98" s="102"/>
      <c r="G98" s="173"/>
      <c r="H98" s="173"/>
      <c r="I98" s="177"/>
      <c r="J98" s="177"/>
      <c r="K98" s="103"/>
      <c r="L98" s="103"/>
      <c r="M98" s="103"/>
      <c r="N98" s="104"/>
      <c r="O98" s="104"/>
      <c r="P98" s="104"/>
      <c r="Q98" s="104"/>
      <c r="R98" s="104"/>
      <c r="S98" s="104"/>
    </row>
    <row r="99" spans="2:19">
      <c r="B99" s="6"/>
      <c r="C99" s="180"/>
      <c r="D99" s="6"/>
      <c r="E99" s="6"/>
      <c r="F99" s="106"/>
      <c r="G99" s="12"/>
      <c r="H99" s="12"/>
      <c r="I99" s="178"/>
      <c r="J99" s="178"/>
      <c r="K99" s="7"/>
      <c r="L99" s="7"/>
      <c r="M99" s="7"/>
      <c r="N99" s="8"/>
      <c r="O99" s="8"/>
      <c r="P99" s="8"/>
      <c r="Q99" s="8"/>
      <c r="R99" s="8"/>
      <c r="S99" s="8"/>
    </row>
    <row r="100" spans="2:19">
      <c r="B100" s="100"/>
      <c r="C100" s="179"/>
      <c r="D100" s="100"/>
      <c r="E100" s="100"/>
      <c r="F100" s="102"/>
      <c r="G100" s="173"/>
      <c r="H100" s="173"/>
      <c r="I100" s="177"/>
      <c r="J100" s="177"/>
      <c r="K100" s="103"/>
      <c r="L100" s="103"/>
      <c r="M100" s="103"/>
      <c r="N100" s="104"/>
      <c r="O100" s="104"/>
      <c r="P100" s="104"/>
      <c r="Q100" s="104"/>
      <c r="R100" s="104"/>
      <c r="S100" s="104"/>
    </row>
    <row r="101" spans="2:19">
      <c r="B101" s="6"/>
      <c r="C101" s="180"/>
      <c r="D101" s="6"/>
      <c r="E101" s="6"/>
      <c r="F101" s="106"/>
      <c r="G101" s="12"/>
      <c r="H101" s="12"/>
      <c r="I101" s="178"/>
      <c r="J101" s="178"/>
      <c r="K101" s="7"/>
      <c r="L101" s="7"/>
      <c r="M101" s="7"/>
      <c r="N101" s="8"/>
      <c r="O101" s="8"/>
      <c r="P101" s="8"/>
      <c r="Q101" s="8"/>
      <c r="R101" s="8"/>
      <c r="S101" s="8"/>
    </row>
    <row r="102" spans="2:19">
      <c r="B102" s="100"/>
      <c r="C102" s="179"/>
      <c r="D102" s="100"/>
      <c r="E102" s="100"/>
      <c r="F102" s="102"/>
      <c r="G102" s="173"/>
      <c r="H102" s="173"/>
      <c r="I102" s="177"/>
      <c r="J102" s="177"/>
      <c r="K102" s="103"/>
      <c r="L102" s="103"/>
      <c r="M102" s="103"/>
      <c r="N102" s="104"/>
      <c r="O102" s="104"/>
      <c r="P102" s="104"/>
      <c r="Q102" s="104"/>
      <c r="R102" s="104"/>
      <c r="S102" s="104"/>
    </row>
    <row r="103" spans="2:19">
      <c r="B103" s="6"/>
      <c r="C103" s="180"/>
      <c r="D103" s="6"/>
      <c r="E103" s="6"/>
      <c r="F103" s="106"/>
      <c r="G103" s="12"/>
      <c r="H103" s="12"/>
      <c r="I103" s="178"/>
      <c r="J103" s="178"/>
      <c r="K103" s="7"/>
      <c r="L103" s="7"/>
      <c r="M103" s="7"/>
      <c r="N103" s="8"/>
      <c r="O103" s="8"/>
      <c r="P103" s="8"/>
      <c r="Q103" s="8"/>
      <c r="R103" s="8"/>
      <c r="S103" s="8"/>
    </row>
    <row r="104" spans="2:19">
      <c r="B104" s="100"/>
      <c r="C104" s="179"/>
      <c r="D104" s="100"/>
      <c r="E104" s="100"/>
      <c r="F104" s="102"/>
      <c r="G104" s="173"/>
      <c r="H104" s="173"/>
      <c r="I104" s="177"/>
      <c r="J104" s="177"/>
      <c r="K104" s="103"/>
      <c r="L104" s="103"/>
      <c r="M104" s="103"/>
      <c r="N104" s="104"/>
      <c r="O104" s="104"/>
      <c r="P104" s="104"/>
      <c r="Q104" s="104"/>
      <c r="R104" s="104"/>
      <c r="S104" s="104"/>
    </row>
    <row r="105" spans="2:19">
      <c r="B105" s="6"/>
      <c r="C105" s="180"/>
      <c r="D105" s="6"/>
      <c r="E105" s="6"/>
      <c r="F105" s="106"/>
      <c r="G105" s="12"/>
      <c r="H105" s="12"/>
      <c r="I105" s="178"/>
      <c r="J105" s="178"/>
      <c r="K105" s="7"/>
      <c r="L105" s="7"/>
      <c r="M105" s="7"/>
      <c r="N105" s="8"/>
      <c r="O105" s="8"/>
      <c r="P105" s="8"/>
      <c r="Q105" s="8"/>
      <c r="R105" s="8"/>
      <c r="S105" s="8"/>
    </row>
    <row r="106" spans="2:19">
      <c r="B106" s="100"/>
      <c r="C106" s="179"/>
      <c r="D106" s="100"/>
      <c r="E106" s="100"/>
      <c r="F106" s="102"/>
      <c r="G106" s="173"/>
      <c r="H106" s="173"/>
      <c r="I106" s="177"/>
      <c r="J106" s="177"/>
      <c r="K106" s="103"/>
      <c r="L106" s="103"/>
      <c r="M106" s="103"/>
      <c r="N106" s="104"/>
      <c r="O106" s="104"/>
      <c r="P106" s="104"/>
      <c r="Q106" s="104"/>
      <c r="R106" s="104"/>
      <c r="S106" s="104"/>
    </row>
    <row r="107" spans="2:19">
      <c r="B107" s="6"/>
      <c r="C107" s="180"/>
      <c r="D107" s="6"/>
      <c r="E107" s="6"/>
      <c r="F107" s="106"/>
      <c r="G107" s="12"/>
      <c r="H107" s="12"/>
      <c r="I107" s="178"/>
      <c r="J107" s="178"/>
      <c r="K107" s="7"/>
      <c r="L107" s="7"/>
      <c r="M107" s="7"/>
      <c r="N107" s="8"/>
      <c r="O107" s="8"/>
      <c r="P107" s="8"/>
      <c r="Q107" s="8"/>
      <c r="R107" s="8"/>
      <c r="S107" s="8"/>
    </row>
    <row r="108" spans="2:19">
      <c r="B108" s="100"/>
      <c r="C108" s="179"/>
      <c r="D108" s="100"/>
      <c r="E108" s="100"/>
      <c r="F108" s="102"/>
      <c r="G108" s="173"/>
      <c r="H108" s="173"/>
      <c r="I108" s="177"/>
      <c r="J108" s="177"/>
      <c r="K108" s="103"/>
      <c r="L108" s="103"/>
      <c r="M108" s="103"/>
      <c r="N108" s="104"/>
      <c r="O108" s="104"/>
      <c r="P108" s="104"/>
      <c r="Q108" s="104"/>
      <c r="R108" s="104"/>
      <c r="S108" s="104"/>
    </row>
    <row r="109" spans="2:19">
      <c r="B109" s="6"/>
      <c r="C109" s="180"/>
      <c r="D109" s="6"/>
      <c r="E109" s="6"/>
      <c r="F109" s="106"/>
      <c r="G109" s="12"/>
      <c r="H109" s="12"/>
      <c r="I109" s="178"/>
      <c r="J109" s="178"/>
      <c r="K109" s="7"/>
      <c r="L109" s="7"/>
      <c r="M109" s="7"/>
      <c r="N109" s="8"/>
      <c r="O109" s="8"/>
      <c r="P109" s="8"/>
      <c r="Q109" s="8"/>
      <c r="R109" s="8"/>
      <c r="S109" s="8"/>
    </row>
    <row r="110" spans="2:19">
      <c r="B110" s="100"/>
      <c r="C110" s="179"/>
      <c r="D110" s="100"/>
      <c r="E110" s="100"/>
      <c r="F110" s="102"/>
      <c r="G110" s="173"/>
      <c r="H110" s="173"/>
      <c r="I110" s="177"/>
      <c r="J110" s="177"/>
      <c r="K110" s="103"/>
      <c r="L110" s="103"/>
      <c r="M110" s="103"/>
      <c r="N110" s="104"/>
      <c r="O110" s="104"/>
      <c r="P110" s="104"/>
      <c r="Q110" s="104"/>
      <c r="R110" s="104"/>
      <c r="S110" s="104"/>
    </row>
    <row r="111" spans="2:19">
      <c r="B111" s="6"/>
      <c r="C111" s="180"/>
      <c r="D111" s="6"/>
      <c r="E111" s="6"/>
      <c r="F111" s="106"/>
      <c r="G111" s="12"/>
      <c r="H111" s="12"/>
      <c r="I111" s="178"/>
      <c r="J111" s="178"/>
      <c r="K111" s="7"/>
      <c r="L111" s="7"/>
      <c r="M111" s="7"/>
      <c r="N111" s="8"/>
      <c r="O111" s="8"/>
      <c r="P111" s="8"/>
      <c r="Q111" s="8"/>
      <c r="R111" s="8"/>
      <c r="S111" s="8"/>
    </row>
    <row r="112" spans="2:19">
      <c r="B112" s="100"/>
      <c r="C112" s="179"/>
      <c r="D112" s="100"/>
      <c r="E112" s="100"/>
      <c r="F112" s="102"/>
      <c r="G112" s="173"/>
      <c r="H112" s="173"/>
      <c r="I112" s="177"/>
      <c r="J112" s="177"/>
      <c r="K112" s="103"/>
      <c r="L112" s="103"/>
      <c r="M112" s="103"/>
      <c r="N112" s="104"/>
      <c r="O112" s="104"/>
      <c r="P112" s="104"/>
      <c r="Q112" s="104"/>
      <c r="R112" s="104"/>
      <c r="S112" s="104"/>
    </row>
    <row r="113" spans="2:19">
      <c r="B113" s="6"/>
      <c r="C113" s="180"/>
      <c r="D113" s="6"/>
      <c r="E113" s="6"/>
      <c r="F113" s="106"/>
      <c r="G113" s="12"/>
      <c r="H113" s="12"/>
      <c r="I113" s="178"/>
      <c r="J113" s="178"/>
      <c r="K113" s="7"/>
      <c r="L113" s="7"/>
      <c r="M113" s="7"/>
      <c r="N113" s="8"/>
      <c r="O113" s="8"/>
      <c r="P113" s="8"/>
      <c r="Q113" s="8"/>
      <c r="R113" s="8"/>
      <c r="S113" s="8"/>
    </row>
    <row r="114" spans="2:19">
      <c r="B114" s="100"/>
      <c r="C114" s="179"/>
      <c r="D114" s="100"/>
      <c r="E114" s="100"/>
      <c r="F114" s="102"/>
      <c r="G114" s="173"/>
      <c r="H114" s="173"/>
      <c r="I114" s="177"/>
      <c r="J114" s="177"/>
      <c r="K114" s="103"/>
      <c r="L114" s="103"/>
      <c r="M114" s="103"/>
      <c r="N114" s="104"/>
      <c r="O114" s="104"/>
      <c r="P114" s="104"/>
      <c r="Q114" s="104"/>
      <c r="R114" s="104"/>
      <c r="S114" s="104"/>
    </row>
    <row r="115" spans="2:19">
      <c r="B115" s="6"/>
      <c r="C115" s="180"/>
      <c r="D115" s="6"/>
      <c r="E115" s="6"/>
      <c r="F115" s="106"/>
      <c r="G115" s="12"/>
      <c r="H115" s="12"/>
      <c r="I115" s="178"/>
      <c r="J115" s="178"/>
      <c r="K115" s="7"/>
      <c r="L115" s="7"/>
      <c r="M115" s="7"/>
      <c r="N115" s="8"/>
      <c r="O115" s="8"/>
      <c r="P115" s="8"/>
      <c r="Q115" s="8"/>
      <c r="R115" s="8"/>
      <c r="S115" s="8"/>
    </row>
    <row r="116" spans="2:19">
      <c r="B116" s="100"/>
      <c r="C116" s="179"/>
      <c r="D116" s="100"/>
      <c r="E116" s="100"/>
      <c r="F116" s="102"/>
      <c r="G116" s="173"/>
      <c r="H116" s="173"/>
      <c r="I116" s="177"/>
      <c r="J116" s="177"/>
      <c r="K116" s="103"/>
      <c r="L116" s="103"/>
      <c r="M116" s="103"/>
      <c r="N116" s="104"/>
      <c r="O116" s="104"/>
      <c r="P116" s="104"/>
      <c r="Q116" s="104"/>
      <c r="R116" s="104"/>
      <c r="S116" s="104"/>
    </row>
    <row r="117" spans="2:19">
      <c r="B117" s="6"/>
      <c r="C117" s="180"/>
      <c r="D117" s="6"/>
      <c r="E117" s="6"/>
      <c r="F117" s="106"/>
      <c r="G117" s="12"/>
      <c r="H117" s="12"/>
      <c r="I117" s="178"/>
      <c r="J117" s="178"/>
      <c r="K117" s="7"/>
      <c r="L117" s="7"/>
      <c r="M117" s="7"/>
      <c r="N117" s="8"/>
      <c r="O117" s="8"/>
      <c r="P117" s="8"/>
      <c r="Q117" s="8"/>
      <c r="R117" s="8"/>
      <c r="S117" s="8"/>
    </row>
    <row r="118" spans="2:19">
      <c r="B118" s="100"/>
      <c r="C118" s="179"/>
      <c r="D118" s="100"/>
      <c r="E118" s="100"/>
      <c r="F118" s="102"/>
      <c r="G118" s="173"/>
      <c r="H118" s="173"/>
      <c r="I118" s="177"/>
      <c r="J118" s="177"/>
      <c r="K118" s="103"/>
      <c r="L118" s="103"/>
      <c r="M118" s="103"/>
      <c r="N118" s="104"/>
      <c r="O118" s="104"/>
      <c r="P118" s="104"/>
      <c r="Q118" s="104"/>
      <c r="R118" s="104"/>
      <c r="S118" s="104"/>
    </row>
    <row r="119" spans="2:19">
      <c r="B119" s="6"/>
      <c r="C119" s="180"/>
      <c r="D119" s="6"/>
      <c r="E119" s="6"/>
      <c r="F119" s="106"/>
      <c r="G119" s="12"/>
      <c r="H119" s="12"/>
      <c r="I119" s="178"/>
      <c r="J119" s="178"/>
      <c r="K119" s="7"/>
      <c r="L119" s="7"/>
      <c r="M119" s="7"/>
      <c r="N119" s="8"/>
      <c r="O119" s="8"/>
      <c r="P119" s="8"/>
      <c r="Q119" s="8"/>
      <c r="R119" s="8"/>
      <c r="S119" s="8"/>
    </row>
    <row r="120" spans="2:19">
      <c r="B120" s="100"/>
      <c r="C120" s="179"/>
      <c r="D120" s="100"/>
      <c r="E120" s="100"/>
      <c r="F120" s="102"/>
      <c r="G120" s="173"/>
      <c r="H120" s="173"/>
      <c r="I120" s="177"/>
      <c r="J120" s="177"/>
      <c r="K120" s="103"/>
      <c r="L120" s="103"/>
      <c r="M120" s="103"/>
      <c r="N120" s="104"/>
      <c r="O120" s="104"/>
      <c r="P120" s="104"/>
      <c r="Q120" s="104"/>
      <c r="R120" s="104"/>
      <c r="S120" s="104"/>
    </row>
    <row r="121" spans="2:19">
      <c r="B121" s="6"/>
      <c r="C121" s="180"/>
      <c r="D121" s="6"/>
      <c r="E121" s="6"/>
      <c r="F121" s="106"/>
      <c r="G121" s="12"/>
      <c r="H121" s="12"/>
      <c r="I121" s="178"/>
      <c r="J121" s="178"/>
      <c r="K121" s="7"/>
      <c r="L121" s="7"/>
      <c r="M121" s="7"/>
      <c r="N121" s="8"/>
      <c r="O121" s="8"/>
      <c r="P121" s="8"/>
      <c r="Q121" s="8"/>
      <c r="R121" s="8"/>
      <c r="S121" s="8"/>
    </row>
    <row r="122" spans="2:19">
      <c r="B122" s="100"/>
      <c r="C122" s="179"/>
      <c r="D122" s="100"/>
      <c r="E122" s="100"/>
      <c r="F122" s="102"/>
      <c r="G122" s="173"/>
      <c r="H122" s="173"/>
      <c r="I122" s="177"/>
      <c r="J122" s="177"/>
      <c r="K122" s="103"/>
      <c r="L122" s="103"/>
      <c r="M122" s="103"/>
      <c r="N122" s="104"/>
      <c r="O122" s="104"/>
      <c r="P122" s="104"/>
      <c r="Q122" s="104"/>
      <c r="R122" s="104"/>
      <c r="S122" s="104"/>
    </row>
    <row r="123" spans="2:19">
      <c r="B123" s="6"/>
      <c r="C123" s="180"/>
      <c r="D123" s="6"/>
      <c r="E123" s="6"/>
      <c r="F123" s="106"/>
      <c r="G123" s="12"/>
      <c r="H123" s="12"/>
      <c r="I123" s="178"/>
      <c r="J123" s="178"/>
      <c r="K123" s="7"/>
      <c r="L123" s="7"/>
      <c r="M123" s="7"/>
      <c r="N123" s="8"/>
      <c r="O123" s="8"/>
      <c r="P123" s="8"/>
      <c r="Q123" s="8"/>
      <c r="R123" s="8"/>
      <c r="S123" s="8"/>
    </row>
    <row r="124" spans="2:19">
      <c r="B124" s="100"/>
      <c r="C124" s="179"/>
      <c r="D124" s="100"/>
      <c r="E124" s="100"/>
      <c r="F124" s="102"/>
      <c r="G124" s="173"/>
      <c r="H124" s="173"/>
      <c r="I124" s="177"/>
      <c r="J124" s="177"/>
      <c r="K124" s="103"/>
      <c r="L124" s="103"/>
      <c r="M124" s="103"/>
      <c r="N124" s="104"/>
      <c r="O124" s="104"/>
      <c r="P124" s="104"/>
      <c r="Q124" s="104"/>
      <c r="R124" s="104"/>
      <c r="S124" s="104"/>
    </row>
    <row r="125" spans="2:19">
      <c r="B125" s="6"/>
      <c r="C125" s="180"/>
      <c r="D125" s="6"/>
      <c r="E125" s="6"/>
      <c r="F125" s="106"/>
      <c r="G125" s="12"/>
      <c r="H125" s="12"/>
      <c r="I125" s="178"/>
      <c r="J125" s="178"/>
      <c r="K125" s="7"/>
      <c r="L125" s="7"/>
      <c r="M125" s="7"/>
      <c r="N125" s="8"/>
      <c r="O125" s="8"/>
      <c r="P125" s="8"/>
      <c r="Q125" s="8"/>
      <c r="R125" s="8"/>
      <c r="S125" s="8"/>
    </row>
    <row r="126" spans="2:19">
      <c r="B126" s="100"/>
      <c r="C126" s="179"/>
      <c r="D126" s="100"/>
      <c r="E126" s="100"/>
      <c r="F126" s="102"/>
      <c r="G126" s="173"/>
      <c r="H126" s="173"/>
      <c r="I126" s="177"/>
      <c r="J126" s="177"/>
      <c r="K126" s="103"/>
      <c r="L126" s="103"/>
      <c r="M126" s="103"/>
      <c r="N126" s="104"/>
      <c r="O126" s="104"/>
      <c r="P126" s="104"/>
      <c r="Q126" s="104"/>
      <c r="R126" s="104"/>
      <c r="S126" s="104"/>
    </row>
    <row r="127" spans="2:19">
      <c r="B127" s="6"/>
      <c r="C127" s="180"/>
      <c r="D127" s="6"/>
      <c r="E127" s="6"/>
      <c r="F127" s="106"/>
      <c r="G127" s="12"/>
      <c r="H127" s="12"/>
      <c r="I127" s="178"/>
      <c r="J127" s="178"/>
      <c r="K127" s="7"/>
      <c r="L127" s="7"/>
      <c r="M127" s="7"/>
      <c r="N127" s="8"/>
      <c r="O127" s="8"/>
      <c r="P127" s="8"/>
      <c r="Q127" s="8"/>
      <c r="R127" s="8"/>
      <c r="S127" s="8"/>
    </row>
    <row r="128" spans="2:19">
      <c r="B128" s="100"/>
      <c r="C128" s="179"/>
      <c r="D128" s="100"/>
      <c r="E128" s="100"/>
      <c r="F128" s="102"/>
      <c r="G128" s="173"/>
      <c r="H128" s="173"/>
      <c r="I128" s="177"/>
      <c r="J128" s="177"/>
      <c r="K128" s="103"/>
      <c r="L128" s="103"/>
      <c r="M128" s="103"/>
      <c r="N128" s="104"/>
      <c r="O128" s="104"/>
      <c r="P128" s="104"/>
      <c r="Q128" s="104"/>
      <c r="R128" s="104"/>
      <c r="S128" s="104"/>
    </row>
    <row r="129" spans="2:19">
      <c r="B129" s="6"/>
      <c r="C129" s="180"/>
      <c r="D129" s="6"/>
      <c r="E129" s="6"/>
      <c r="F129" s="106"/>
      <c r="G129" s="12"/>
      <c r="H129" s="12"/>
      <c r="I129" s="178"/>
      <c r="J129" s="178"/>
      <c r="K129" s="7"/>
      <c r="L129" s="7"/>
      <c r="M129" s="7"/>
      <c r="N129" s="8"/>
      <c r="O129" s="8"/>
      <c r="P129" s="8"/>
      <c r="Q129" s="8"/>
      <c r="R129" s="8"/>
      <c r="S129" s="8"/>
    </row>
    <row r="130" spans="2:19">
      <c r="B130" s="100"/>
      <c r="C130" s="179"/>
      <c r="D130" s="100"/>
      <c r="E130" s="100"/>
      <c r="F130" s="102"/>
      <c r="G130" s="173"/>
      <c r="H130" s="173"/>
      <c r="I130" s="177"/>
      <c r="J130" s="177"/>
      <c r="K130" s="103"/>
      <c r="L130" s="103"/>
      <c r="M130" s="103"/>
      <c r="N130" s="104"/>
      <c r="O130" s="104"/>
      <c r="P130" s="104"/>
      <c r="Q130" s="104"/>
      <c r="R130" s="104"/>
      <c r="S130" s="104"/>
    </row>
    <row r="131" spans="2:19">
      <c r="B131" s="6"/>
      <c r="C131" s="180"/>
      <c r="D131" s="6"/>
      <c r="E131" s="6"/>
      <c r="F131" s="106"/>
      <c r="G131" s="12"/>
      <c r="H131" s="12"/>
      <c r="I131" s="178"/>
      <c r="J131" s="178"/>
      <c r="K131" s="7"/>
      <c r="L131" s="7"/>
      <c r="M131" s="7"/>
      <c r="N131" s="8"/>
      <c r="O131" s="8"/>
      <c r="P131" s="8"/>
      <c r="Q131" s="8"/>
      <c r="R131" s="8"/>
      <c r="S131" s="8"/>
    </row>
    <row r="132" spans="2:19">
      <c r="B132" s="100"/>
      <c r="C132" s="179"/>
      <c r="D132" s="100"/>
      <c r="E132" s="100"/>
      <c r="F132" s="102"/>
      <c r="G132" s="173"/>
      <c r="H132" s="173"/>
      <c r="I132" s="177"/>
      <c r="J132" s="177"/>
      <c r="K132" s="103"/>
      <c r="L132" s="103"/>
      <c r="M132" s="103"/>
      <c r="N132" s="104"/>
      <c r="O132" s="104"/>
      <c r="P132" s="104"/>
      <c r="Q132" s="104"/>
      <c r="R132" s="104"/>
      <c r="S132" s="104"/>
    </row>
    <row r="133" spans="2:19">
      <c r="B133" s="6"/>
      <c r="C133" s="180"/>
      <c r="D133" s="6"/>
      <c r="E133" s="6"/>
      <c r="F133" s="106"/>
      <c r="G133" s="12"/>
      <c r="H133" s="12"/>
      <c r="I133" s="178"/>
      <c r="J133" s="178"/>
      <c r="K133" s="7"/>
      <c r="L133" s="7"/>
      <c r="M133" s="7"/>
      <c r="N133" s="8"/>
      <c r="O133" s="8"/>
      <c r="P133" s="8"/>
      <c r="Q133" s="8"/>
      <c r="R133" s="8"/>
      <c r="S133" s="8"/>
    </row>
    <row r="134" spans="2:19">
      <c r="B134" s="100"/>
      <c r="C134" s="179"/>
      <c r="D134" s="100"/>
      <c r="E134" s="100"/>
      <c r="F134" s="102"/>
      <c r="G134" s="173"/>
      <c r="H134" s="173"/>
      <c r="I134" s="177"/>
      <c r="J134" s="177"/>
      <c r="K134" s="103"/>
      <c r="L134" s="103"/>
      <c r="M134" s="103"/>
      <c r="N134" s="104"/>
      <c r="O134" s="104"/>
      <c r="P134" s="104"/>
      <c r="Q134" s="104"/>
      <c r="R134" s="104"/>
      <c r="S134" s="104"/>
    </row>
    <row r="135" spans="2:19">
      <c r="B135" s="6"/>
      <c r="C135" s="180"/>
      <c r="D135" s="6"/>
      <c r="E135" s="6"/>
      <c r="F135" s="106"/>
      <c r="G135" s="12"/>
      <c r="H135" s="12"/>
      <c r="I135" s="178"/>
      <c r="J135" s="178"/>
      <c r="K135" s="7"/>
      <c r="L135" s="7"/>
      <c r="M135" s="7"/>
      <c r="N135" s="8"/>
      <c r="O135" s="8"/>
      <c r="P135" s="8"/>
      <c r="Q135" s="8"/>
      <c r="R135" s="8"/>
      <c r="S135" s="8"/>
    </row>
    <row r="136" spans="2:19">
      <c r="B136" s="100"/>
      <c r="C136" s="179"/>
      <c r="D136" s="100"/>
      <c r="E136" s="100"/>
      <c r="F136" s="102"/>
      <c r="G136" s="173"/>
      <c r="H136" s="173"/>
      <c r="I136" s="177"/>
      <c r="J136" s="177"/>
      <c r="K136" s="103"/>
      <c r="L136" s="103"/>
      <c r="M136" s="103"/>
      <c r="N136" s="104"/>
      <c r="O136" s="104"/>
      <c r="P136" s="104"/>
      <c r="Q136" s="104"/>
      <c r="R136" s="104"/>
      <c r="S136" s="104"/>
    </row>
    <row r="137" spans="2:19">
      <c r="B137" s="6"/>
      <c r="C137" s="180"/>
      <c r="D137" s="6"/>
      <c r="E137" s="6"/>
      <c r="F137" s="106"/>
      <c r="G137" s="12"/>
      <c r="H137" s="12"/>
      <c r="I137" s="178"/>
      <c r="J137" s="178"/>
      <c r="K137" s="7"/>
      <c r="L137" s="7"/>
      <c r="M137" s="7"/>
      <c r="N137" s="8"/>
      <c r="O137" s="8"/>
      <c r="P137" s="8"/>
      <c r="Q137" s="8"/>
      <c r="R137" s="8"/>
      <c r="S137" s="8"/>
    </row>
    <row r="138" spans="2:19">
      <c r="B138" s="100"/>
      <c r="C138" s="179"/>
      <c r="D138" s="100"/>
      <c r="E138" s="100"/>
      <c r="F138" s="102"/>
      <c r="G138" s="173"/>
      <c r="H138" s="173"/>
      <c r="I138" s="177"/>
      <c r="J138" s="177"/>
      <c r="K138" s="103"/>
      <c r="L138" s="103"/>
      <c r="M138" s="103"/>
      <c r="N138" s="104"/>
      <c r="O138" s="104"/>
      <c r="P138" s="104"/>
      <c r="Q138" s="104"/>
      <c r="R138" s="104"/>
      <c r="S138" s="104"/>
    </row>
    <row r="139" spans="2:19">
      <c r="B139" s="6"/>
      <c r="C139" s="180"/>
      <c r="D139" s="6"/>
      <c r="E139" s="6"/>
      <c r="F139" s="106"/>
      <c r="G139" s="12"/>
      <c r="H139" s="12"/>
      <c r="I139" s="178"/>
      <c r="J139" s="178"/>
      <c r="K139" s="7"/>
      <c r="L139" s="7"/>
      <c r="M139" s="7"/>
      <c r="N139" s="8"/>
      <c r="O139" s="8"/>
      <c r="P139" s="8"/>
      <c r="Q139" s="8"/>
      <c r="R139" s="8"/>
      <c r="S139" s="8"/>
    </row>
    <row r="140" spans="2:19">
      <c r="B140" s="100"/>
      <c r="C140" s="179"/>
      <c r="D140" s="100"/>
      <c r="E140" s="100"/>
      <c r="F140" s="102"/>
      <c r="G140" s="173"/>
      <c r="H140" s="173"/>
      <c r="I140" s="177"/>
      <c r="J140" s="177"/>
      <c r="K140" s="103"/>
      <c r="L140" s="103"/>
      <c r="M140" s="103"/>
      <c r="N140" s="104"/>
      <c r="O140" s="104"/>
      <c r="P140" s="104"/>
      <c r="Q140" s="104"/>
      <c r="R140" s="104"/>
      <c r="S140" s="104"/>
    </row>
    <row r="141" spans="2:19">
      <c r="B141" s="6"/>
      <c r="C141" s="180"/>
      <c r="D141" s="6"/>
      <c r="E141" s="6"/>
      <c r="F141" s="106"/>
      <c r="G141" s="12"/>
      <c r="H141" s="12"/>
      <c r="I141" s="178"/>
      <c r="J141" s="178"/>
      <c r="K141" s="7"/>
      <c r="L141" s="7"/>
      <c r="M141" s="7"/>
      <c r="N141" s="8"/>
      <c r="O141" s="8"/>
      <c r="P141" s="8"/>
      <c r="Q141" s="8"/>
      <c r="R141" s="8"/>
      <c r="S141" s="8"/>
    </row>
    <row r="142" spans="2:19">
      <c r="B142" s="100"/>
      <c r="C142" s="179"/>
      <c r="D142" s="100"/>
      <c r="E142" s="100"/>
      <c r="F142" s="102"/>
      <c r="G142" s="173"/>
      <c r="H142" s="173"/>
      <c r="I142" s="177"/>
      <c r="J142" s="177"/>
      <c r="K142" s="103"/>
      <c r="L142" s="103"/>
      <c r="M142" s="103"/>
      <c r="N142" s="104"/>
      <c r="O142" s="104"/>
      <c r="P142" s="104"/>
      <c r="Q142" s="104"/>
      <c r="R142" s="104"/>
      <c r="S142" s="104"/>
    </row>
    <row r="143" spans="2:19">
      <c r="B143" s="6"/>
      <c r="C143" s="180"/>
      <c r="D143" s="6"/>
      <c r="E143" s="6"/>
      <c r="F143" s="106"/>
      <c r="G143" s="12"/>
      <c r="H143" s="12"/>
      <c r="I143" s="178"/>
      <c r="J143" s="178"/>
      <c r="K143" s="7"/>
      <c r="L143" s="7"/>
      <c r="M143" s="7"/>
      <c r="N143" s="8"/>
      <c r="O143" s="8"/>
      <c r="P143" s="8"/>
      <c r="Q143" s="8"/>
      <c r="R143" s="8"/>
      <c r="S143" s="8"/>
    </row>
    <row r="144" spans="2:19">
      <c r="B144" s="100"/>
      <c r="C144" s="179"/>
      <c r="D144" s="100"/>
      <c r="E144" s="100"/>
      <c r="F144" s="102"/>
      <c r="G144" s="173"/>
      <c r="H144" s="173"/>
      <c r="I144" s="177"/>
      <c r="J144" s="177"/>
      <c r="K144" s="103"/>
      <c r="L144" s="103"/>
      <c r="M144" s="103"/>
      <c r="N144" s="104"/>
      <c r="O144" s="104"/>
      <c r="P144" s="104"/>
      <c r="Q144" s="104"/>
      <c r="R144" s="104"/>
      <c r="S144" s="104"/>
    </row>
    <row r="145" spans="2:19">
      <c r="B145" s="6"/>
      <c r="C145" s="180"/>
      <c r="D145" s="6"/>
      <c r="E145" s="6"/>
      <c r="F145" s="106"/>
      <c r="G145" s="12"/>
      <c r="H145" s="12"/>
      <c r="I145" s="178"/>
      <c r="J145" s="178"/>
      <c r="K145" s="7"/>
      <c r="L145" s="7"/>
      <c r="M145" s="7"/>
      <c r="N145" s="8"/>
      <c r="O145" s="8"/>
      <c r="P145" s="8"/>
      <c r="Q145" s="8"/>
      <c r="R145" s="8"/>
      <c r="S145" s="8"/>
    </row>
    <row r="146" spans="2:19">
      <c r="B146" s="100"/>
      <c r="C146" s="179"/>
      <c r="D146" s="100"/>
      <c r="E146" s="100"/>
      <c r="F146" s="102"/>
      <c r="G146" s="173"/>
      <c r="H146" s="173"/>
      <c r="I146" s="177"/>
      <c r="J146" s="177"/>
      <c r="K146" s="103"/>
      <c r="L146" s="103"/>
      <c r="M146" s="103"/>
      <c r="N146" s="104"/>
      <c r="O146" s="104"/>
      <c r="P146" s="104"/>
      <c r="Q146" s="104"/>
      <c r="R146" s="104"/>
      <c r="S146" s="104"/>
    </row>
    <row r="147" spans="2:19">
      <c r="B147" s="6"/>
      <c r="C147" s="180"/>
      <c r="D147" s="6"/>
      <c r="E147" s="6"/>
      <c r="F147" s="106"/>
      <c r="G147" s="12"/>
      <c r="H147" s="12"/>
      <c r="I147" s="178"/>
      <c r="J147" s="178"/>
      <c r="K147" s="7"/>
      <c r="L147" s="7"/>
      <c r="M147" s="7"/>
      <c r="N147" s="8"/>
      <c r="O147" s="8"/>
      <c r="P147" s="8"/>
      <c r="Q147" s="8"/>
      <c r="R147" s="8"/>
      <c r="S147" s="8"/>
    </row>
    <row r="148" spans="2:19">
      <c r="B148" s="100"/>
      <c r="C148" s="179"/>
      <c r="D148" s="100"/>
      <c r="E148" s="100"/>
      <c r="F148" s="102"/>
      <c r="G148" s="173"/>
      <c r="H148" s="173"/>
      <c r="I148" s="177"/>
      <c r="J148" s="177"/>
      <c r="K148" s="103"/>
      <c r="L148" s="103"/>
      <c r="M148" s="103"/>
      <c r="N148" s="104"/>
      <c r="O148" s="104"/>
      <c r="P148" s="104"/>
      <c r="Q148" s="104"/>
      <c r="R148" s="104"/>
      <c r="S148" s="104"/>
    </row>
    <row r="149" spans="2:19">
      <c r="B149" s="6"/>
      <c r="C149" s="180"/>
      <c r="D149" s="6"/>
      <c r="E149" s="6"/>
      <c r="F149" s="106"/>
      <c r="G149" s="12"/>
      <c r="H149" s="12"/>
      <c r="I149" s="178"/>
      <c r="J149" s="178"/>
      <c r="K149" s="7"/>
      <c r="L149" s="7"/>
      <c r="M149" s="7"/>
      <c r="N149" s="8"/>
      <c r="O149" s="8"/>
      <c r="P149" s="8"/>
      <c r="Q149" s="8"/>
      <c r="R149" s="8"/>
      <c r="S149" s="8"/>
    </row>
    <row r="150" spans="2:19">
      <c r="B150" s="100"/>
      <c r="C150" s="179"/>
      <c r="D150" s="100"/>
      <c r="E150" s="100"/>
      <c r="F150" s="102"/>
      <c r="G150" s="173"/>
      <c r="H150" s="173"/>
      <c r="I150" s="177"/>
      <c r="J150" s="177"/>
      <c r="K150" s="103"/>
      <c r="L150" s="103"/>
      <c r="M150" s="103"/>
      <c r="N150" s="104"/>
      <c r="O150" s="104"/>
      <c r="P150" s="104"/>
      <c r="Q150" s="104"/>
      <c r="R150" s="104"/>
      <c r="S150" s="104"/>
    </row>
    <row r="151" spans="2:19">
      <c r="B151" s="6"/>
      <c r="C151" s="180"/>
      <c r="D151" s="6"/>
      <c r="E151" s="6"/>
      <c r="F151" s="106"/>
      <c r="G151" s="12"/>
      <c r="H151" s="12"/>
      <c r="I151" s="178"/>
      <c r="J151" s="178"/>
      <c r="K151" s="7"/>
      <c r="L151" s="7"/>
      <c r="M151" s="7"/>
      <c r="N151" s="8"/>
      <c r="O151" s="8"/>
      <c r="P151" s="8"/>
      <c r="Q151" s="8"/>
      <c r="R151" s="8"/>
      <c r="S151" s="8"/>
    </row>
    <row r="152" spans="2:19">
      <c r="B152" s="100"/>
      <c r="C152" s="179"/>
      <c r="D152" s="100"/>
      <c r="E152" s="100"/>
      <c r="F152" s="102"/>
      <c r="G152" s="173"/>
      <c r="H152" s="173"/>
      <c r="I152" s="177"/>
      <c r="J152" s="177"/>
      <c r="K152" s="103"/>
      <c r="L152" s="103"/>
      <c r="M152" s="103"/>
      <c r="N152" s="104"/>
      <c r="O152" s="104"/>
      <c r="P152" s="104"/>
      <c r="Q152" s="104"/>
      <c r="R152" s="104"/>
      <c r="S152" s="104"/>
    </row>
    <row r="153" spans="2:19">
      <c r="B153" s="6"/>
      <c r="C153" s="180"/>
      <c r="D153" s="6"/>
      <c r="E153" s="6"/>
      <c r="F153" s="106"/>
      <c r="G153" s="12"/>
      <c r="H153" s="12"/>
      <c r="I153" s="178"/>
      <c r="J153" s="178"/>
      <c r="K153" s="7"/>
      <c r="L153" s="7"/>
      <c r="M153" s="7"/>
      <c r="N153" s="8"/>
      <c r="O153" s="8"/>
      <c r="P153" s="8"/>
      <c r="Q153" s="8"/>
      <c r="R153" s="8"/>
      <c r="S153" s="8"/>
    </row>
    <row r="154" spans="2:19">
      <c r="B154" s="100"/>
      <c r="C154" s="179"/>
      <c r="D154" s="100"/>
      <c r="E154" s="100"/>
      <c r="F154" s="102"/>
      <c r="G154" s="173"/>
      <c r="H154" s="173"/>
      <c r="I154" s="177"/>
      <c r="J154" s="177"/>
      <c r="K154" s="103"/>
      <c r="L154" s="103"/>
      <c r="M154" s="103"/>
      <c r="N154" s="104"/>
      <c r="O154" s="104"/>
      <c r="P154" s="104"/>
      <c r="Q154" s="104"/>
      <c r="R154" s="104"/>
      <c r="S154" s="104"/>
    </row>
    <row r="155" spans="2:19">
      <c r="B155" s="6"/>
      <c r="C155" s="180"/>
      <c r="D155" s="6"/>
      <c r="E155" s="6"/>
      <c r="F155" s="106"/>
      <c r="G155" s="12"/>
      <c r="H155" s="12"/>
      <c r="I155" s="178"/>
      <c r="J155" s="178"/>
      <c r="K155" s="7"/>
      <c r="L155" s="7"/>
      <c r="M155" s="7"/>
      <c r="N155" s="8"/>
      <c r="O155" s="8"/>
      <c r="P155" s="8"/>
      <c r="Q155" s="8"/>
      <c r="R155" s="8"/>
      <c r="S155" s="8"/>
    </row>
    <row r="156" spans="2:19">
      <c r="B156" s="100"/>
      <c r="C156" s="179"/>
      <c r="D156" s="100"/>
      <c r="E156" s="100"/>
      <c r="F156" s="102"/>
      <c r="G156" s="173"/>
      <c r="H156" s="173"/>
      <c r="I156" s="177"/>
      <c r="J156" s="177"/>
      <c r="K156" s="103"/>
      <c r="L156" s="103"/>
      <c r="M156" s="103"/>
      <c r="N156" s="104"/>
      <c r="O156" s="104"/>
      <c r="P156" s="104"/>
      <c r="Q156" s="104"/>
      <c r="R156" s="104"/>
      <c r="S156" s="104"/>
    </row>
    <row r="157" spans="2:19">
      <c r="B157" s="6"/>
      <c r="C157" s="180"/>
      <c r="D157" s="6"/>
      <c r="E157" s="6"/>
      <c r="F157" s="106"/>
      <c r="G157" s="12"/>
      <c r="H157" s="12"/>
      <c r="I157" s="178"/>
      <c r="J157" s="178"/>
      <c r="K157" s="7"/>
      <c r="L157" s="7"/>
      <c r="M157" s="7"/>
      <c r="N157" s="8"/>
      <c r="O157" s="8"/>
      <c r="P157" s="8"/>
      <c r="Q157" s="8"/>
      <c r="R157" s="8"/>
      <c r="S157" s="8"/>
    </row>
    <row r="158" spans="2:19">
      <c r="B158" s="100"/>
      <c r="C158" s="179"/>
      <c r="D158" s="100"/>
      <c r="E158" s="100"/>
      <c r="F158" s="102"/>
      <c r="G158" s="173"/>
      <c r="H158" s="173"/>
      <c r="I158" s="177"/>
      <c r="J158" s="177"/>
      <c r="K158" s="103"/>
      <c r="L158" s="103"/>
      <c r="M158" s="103"/>
      <c r="N158" s="104"/>
      <c r="O158" s="104"/>
      <c r="P158" s="104"/>
      <c r="Q158" s="104"/>
      <c r="R158" s="104"/>
      <c r="S158" s="104"/>
    </row>
    <row r="159" spans="2:19">
      <c r="B159" s="6"/>
      <c r="C159" s="180"/>
      <c r="D159" s="6"/>
      <c r="E159" s="6"/>
      <c r="F159" s="106"/>
      <c r="G159" s="12"/>
      <c r="H159" s="12"/>
      <c r="I159" s="178"/>
      <c r="J159" s="178"/>
      <c r="K159" s="7"/>
      <c r="L159" s="7"/>
      <c r="M159" s="7"/>
      <c r="N159" s="8"/>
      <c r="O159" s="8"/>
      <c r="P159" s="8"/>
      <c r="Q159" s="8"/>
      <c r="R159" s="8"/>
      <c r="S159" s="8"/>
    </row>
    <row r="160" spans="2:19">
      <c r="B160" s="100"/>
      <c r="C160" s="179"/>
      <c r="D160" s="100"/>
      <c r="E160" s="100"/>
      <c r="F160" s="102"/>
      <c r="G160" s="173"/>
      <c r="H160" s="173"/>
      <c r="I160" s="177"/>
      <c r="J160" s="177"/>
      <c r="K160" s="103"/>
      <c r="L160" s="103"/>
      <c r="M160" s="103"/>
      <c r="N160" s="104"/>
      <c r="O160" s="104"/>
      <c r="P160" s="104"/>
      <c r="Q160" s="104"/>
      <c r="R160" s="104"/>
      <c r="S160" s="104"/>
    </row>
    <row r="161" spans="2:19">
      <c r="B161" s="6"/>
      <c r="C161" s="180"/>
      <c r="D161" s="6"/>
      <c r="E161" s="6"/>
      <c r="F161" s="106"/>
      <c r="G161" s="12"/>
      <c r="H161" s="12"/>
      <c r="I161" s="178"/>
      <c r="J161" s="178"/>
      <c r="K161" s="7"/>
      <c r="L161" s="7"/>
      <c r="M161" s="7"/>
      <c r="N161" s="8"/>
      <c r="O161" s="8"/>
      <c r="P161" s="8"/>
      <c r="Q161" s="8"/>
      <c r="R161" s="8"/>
      <c r="S161" s="8"/>
    </row>
    <row r="162" spans="2:19">
      <c r="B162" s="100"/>
      <c r="C162" s="179"/>
      <c r="D162" s="100"/>
      <c r="E162" s="100"/>
      <c r="F162" s="102"/>
      <c r="G162" s="173"/>
      <c r="H162" s="173"/>
      <c r="I162" s="177"/>
      <c r="J162" s="177"/>
      <c r="K162" s="103"/>
      <c r="L162" s="103"/>
      <c r="M162" s="103"/>
      <c r="N162" s="104"/>
      <c r="O162" s="104"/>
      <c r="P162" s="104"/>
      <c r="Q162" s="104"/>
      <c r="R162" s="104"/>
      <c r="S162" s="104"/>
    </row>
    <row r="163" spans="2:19">
      <c r="B163" s="6"/>
      <c r="C163" s="180"/>
      <c r="D163" s="6"/>
      <c r="E163" s="6"/>
      <c r="F163" s="106"/>
      <c r="G163" s="12"/>
      <c r="H163" s="12"/>
      <c r="I163" s="178"/>
      <c r="J163" s="178"/>
      <c r="K163" s="7"/>
      <c r="L163" s="7"/>
      <c r="M163" s="7"/>
      <c r="N163" s="8"/>
      <c r="O163" s="8"/>
      <c r="P163" s="8"/>
      <c r="Q163" s="8"/>
      <c r="R163" s="8"/>
      <c r="S163" s="8"/>
    </row>
    <row r="164" spans="2:19">
      <c r="B164" s="100"/>
      <c r="C164" s="179"/>
      <c r="D164" s="100"/>
      <c r="E164" s="100"/>
      <c r="F164" s="102"/>
      <c r="G164" s="173"/>
      <c r="H164" s="173"/>
      <c r="I164" s="177"/>
      <c r="J164" s="177"/>
      <c r="K164" s="103"/>
      <c r="L164" s="103"/>
      <c r="M164" s="103"/>
      <c r="N164" s="104"/>
      <c r="O164" s="104"/>
      <c r="P164" s="104"/>
      <c r="Q164" s="104"/>
      <c r="R164" s="104"/>
      <c r="S164" s="104"/>
    </row>
    <row r="165" spans="2:19">
      <c r="B165" s="6"/>
      <c r="C165" s="180"/>
      <c r="D165" s="6"/>
      <c r="E165" s="6"/>
      <c r="F165" s="106"/>
      <c r="G165" s="12"/>
      <c r="H165" s="12"/>
      <c r="I165" s="178"/>
      <c r="J165" s="178"/>
      <c r="K165" s="7"/>
      <c r="L165" s="7"/>
      <c r="M165" s="7"/>
      <c r="N165" s="8"/>
      <c r="O165" s="8"/>
      <c r="P165" s="8"/>
      <c r="Q165" s="8"/>
      <c r="R165" s="8"/>
      <c r="S165" s="8"/>
    </row>
    <row r="166" spans="2:19">
      <c r="B166" s="100"/>
      <c r="C166" s="179"/>
      <c r="D166" s="100"/>
      <c r="E166" s="100"/>
      <c r="F166" s="102"/>
      <c r="G166" s="173"/>
      <c r="H166" s="173"/>
      <c r="I166" s="177"/>
      <c r="J166" s="177"/>
      <c r="K166" s="103"/>
      <c r="L166" s="103"/>
      <c r="M166" s="103"/>
      <c r="N166" s="104"/>
      <c r="O166" s="104"/>
      <c r="P166" s="104"/>
      <c r="Q166" s="104"/>
      <c r="R166" s="104"/>
      <c r="S166" s="104"/>
    </row>
    <row r="167" spans="2:19">
      <c r="B167" s="6"/>
      <c r="C167" s="180"/>
      <c r="D167" s="6"/>
      <c r="E167" s="6"/>
      <c r="F167" s="106"/>
      <c r="G167" s="12"/>
      <c r="H167" s="12"/>
      <c r="I167" s="178"/>
      <c r="J167" s="178"/>
      <c r="K167" s="7"/>
      <c r="L167" s="7"/>
      <c r="M167" s="7"/>
      <c r="N167" s="8"/>
      <c r="O167" s="8"/>
      <c r="P167" s="8"/>
      <c r="Q167" s="8"/>
      <c r="R167" s="8"/>
      <c r="S167" s="8"/>
    </row>
    <row r="168" spans="2:19">
      <c r="B168" s="100"/>
      <c r="C168" s="179"/>
      <c r="D168" s="100"/>
      <c r="E168" s="100"/>
      <c r="F168" s="102"/>
      <c r="G168" s="173"/>
      <c r="H168" s="173"/>
      <c r="I168" s="177"/>
      <c r="J168" s="177"/>
      <c r="K168" s="103"/>
      <c r="L168" s="103"/>
      <c r="M168" s="103"/>
      <c r="N168" s="104"/>
      <c r="O168" s="104"/>
      <c r="P168" s="104"/>
      <c r="Q168" s="104"/>
      <c r="R168" s="104"/>
      <c r="S168" s="104"/>
    </row>
    <row r="169" spans="2:19">
      <c r="B169" s="6"/>
      <c r="C169" s="180"/>
      <c r="D169" s="6"/>
      <c r="E169" s="6"/>
      <c r="F169" s="106"/>
      <c r="G169" s="12"/>
      <c r="H169" s="12"/>
      <c r="I169" s="178"/>
      <c r="J169" s="178"/>
      <c r="K169" s="7"/>
      <c r="L169" s="7"/>
      <c r="M169" s="7"/>
      <c r="N169" s="8"/>
      <c r="O169" s="8"/>
      <c r="P169" s="8"/>
      <c r="Q169" s="8"/>
      <c r="R169" s="8"/>
      <c r="S169" s="8"/>
    </row>
    <row r="170" spans="2:19">
      <c r="B170" s="100"/>
      <c r="C170" s="179"/>
      <c r="D170" s="100"/>
      <c r="E170" s="100"/>
      <c r="F170" s="102"/>
      <c r="G170" s="173"/>
      <c r="H170" s="173"/>
      <c r="I170" s="177"/>
      <c r="J170" s="177"/>
      <c r="K170" s="103"/>
      <c r="L170" s="103"/>
      <c r="M170" s="103"/>
      <c r="N170" s="104"/>
      <c r="O170" s="104"/>
      <c r="P170" s="104"/>
      <c r="Q170" s="104"/>
      <c r="R170" s="104"/>
      <c r="S170" s="104"/>
    </row>
    <row r="171" spans="2:19">
      <c r="B171" s="6"/>
      <c r="C171" s="180"/>
      <c r="D171" s="6"/>
      <c r="E171" s="6"/>
      <c r="F171" s="106"/>
      <c r="G171" s="12"/>
      <c r="H171" s="12"/>
      <c r="I171" s="178"/>
      <c r="J171" s="178"/>
      <c r="K171" s="7"/>
      <c r="L171" s="7"/>
      <c r="M171" s="7"/>
      <c r="N171" s="8"/>
      <c r="O171" s="8"/>
      <c r="P171" s="8"/>
      <c r="Q171" s="8"/>
      <c r="R171" s="8"/>
      <c r="S171" s="8"/>
    </row>
    <row r="172" spans="2:19">
      <c r="B172" s="100"/>
      <c r="C172" s="179"/>
      <c r="D172" s="100"/>
      <c r="E172" s="100"/>
      <c r="F172" s="102"/>
      <c r="G172" s="173"/>
      <c r="H172" s="173"/>
      <c r="I172" s="177"/>
      <c r="J172" s="177"/>
      <c r="K172" s="103"/>
      <c r="L172" s="103"/>
      <c r="M172" s="103"/>
      <c r="N172" s="104"/>
      <c r="O172" s="104"/>
      <c r="P172" s="104"/>
      <c r="Q172" s="104"/>
      <c r="R172" s="104"/>
      <c r="S172" s="104"/>
    </row>
    <row r="173" spans="2:19">
      <c r="B173" s="6"/>
      <c r="C173" s="180"/>
      <c r="D173" s="6"/>
      <c r="E173" s="6"/>
      <c r="F173" s="106"/>
      <c r="G173" s="12"/>
      <c r="H173" s="12"/>
      <c r="I173" s="178"/>
      <c r="J173" s="178"/>
      <c r="K173" s="7"/>
      <c r="L173" s="7"/>
      <c r="M173" s="7"/>
      <c r="N173" s="8"/>
      <c r="O173" s="8"/>
      <c r="P173" s="8"/>
      <c r="Q173" s="8"/>
      <c r="R173" s="8"/>
      <c r="S173" s="8"/>
    </row>
    <row r="174" spans="2:19">
      <c r="B174" s="100"/>
      <c r="C174" s="179"/>
      <c r="D174" s="100"/>
      <c r="E174" s="100"/>
      <c r="F174" s="102"/>
      <c r="G174" s="173"/>
      <c r="H174" s="173"/>
      <c r="I174" s="177"/>
      <c r="J174" s="177"/>
      <c r="K174" s="103"/>
      <c r="L174" s="103"/>
      <c r="M174" s="103"/>
      <c r="N174" s="104"/>
      <c r="O174" s="104"/>
      <c r="P174" s="104"/>
      <c r="Q174" s="104"/>
      <c r="R174" s="104"/>
      <c r="S174" s="104"/>
    </row>
    <row r="175" spans="2:19">
      <c r="B175" s="6"/>
      <c r="C175" s="180"/>
      <c r="D175" s="6"/>
      <c r="E175" s="6"/>
      <c r="F175" s="106"/>
      <c r="G175" s="12"/>
      <c r="H175" s="12"/>
      <c r="I175" s="178"/>
      <c r="J175" s="178"/>
      <c r="K175" s="7"/>
      <c r="L175" s="7"/>
      <c r="M175" s="7"/>
      <c r="N175" s="8"/>
      <c r="O175" s="8"/>
      <c r="P175" s="8"/>
      <c r="Q175" s="8"/>
      <c r="R175" s="8"/>
      <c r="S175" s="8"/>
    </row>
    <row r="176" spans="2:19">
      <c r="B176" s="100"/>
      <c r="C176" s="179"/>
      <c r="D176" s="100"/>
      <c r="E176" s="100"/>
      <c r="F176" s="102"/>
      <c r="G176" s="173"/>
      <c r="H176" s="173"/>
      <c r="I176" s="177"/>
      <c r="J176" s="177"/>
      <c r="K176" s="103"/>
      <c r="L176" s="103"/>
      <c r="M176" s="103"/>
      <c r="N176" s="104"/>
      <c r="O176" s="104"/>
      <c r="P176" s="104"/>
      <c r="Q176" s="104"/>
      <c r="R176" s="104"/>
      <c r="S176" s="104"/>
    </row>
    <row r="177" spans="2:19">
      <c r="B177" s="6"/>
      <c r="C177" s="180"/>
      <c r="D177" s="6"/>
      <c r="E177" s="6"/>
      <c r="F177" s="106"/>
      <c r="G177" s="12"/>
      <c r="H177" s="12"/>
      <c r="I177" s="178"/>
      <c r="J177" s="178"/>
      <c r="K177" s="7"/>
      <c r="L177" s="7"/>
      <c r="M177" s="7"/>
      <c r="N177" s="8"/>
      <c r="O177" s="8"/>
      <c r="P177" s="8"/>
      <c r="Q177" s="8"/>
      <c r="R177" s="8"/>
      <c r="S177" s="8"/>
    </row>
    <row r="178" spans="2:19">
      <c r="B178" s="100"/>
      <c r="C178" s="179"/>
      <c r="D178" s="100"/>
      <c r="E178" s="100"/>
      <c r="F178" s="102"/>
      <c r="G178" s="173"/>
      <c r="H178" s="173"/>
      <c r="I178" s="177"/>
      <c r="J178" s="177"/>
      <c r="K178" s="103"/>
      <c r="L178" s="103"/>
      <c r="M178" s="103"/>
      <c r="N178" s="104"/>
      <c r="O178" s="104"/>
      <c r="P178" s="104"/>
      <c r="Q178" s="104"/>
      <c r="R178" s="104"/>
      <c r="S178" s="104"/>
    </row>
    <row r="179" spans="2:19">
      <c r="B179" s="6"/>
      <c r="C179" s="180"/>
      <c r="D179" s="6"/>
      <c r="E179" s="6"/>
      <c r="F179" s="106"/>
      <c r="G179" s="12"/>
      <c r="H179" s="12"/>
      <c r="I179" s="178"/>
      <c r="J179" s="178"/>
      <c r="K179" s="7"/>
      <c r="L179" s="7"/>
      <c r="M179" s="7"/>
      <c r="N179" s="8"/>
      <c r="O179" s="8"/>
      <c r="P179" s="8"/>
      <c r="Q179" s="8"/>
      <c r="R179" s="8"/>
      <c r="S179" s="8"/>
    </row>
    <row r="180" spans="2:19">
      <c r="B180" s="100"/>
      <c r="C180" s="179"/>
      <c r="D180" s="100"/>
      <c r="E180" s="100"/>
      <c r="F180" s="102"/>
      <c r="G180" s="173"/>
      <c r="H180" s="173"/>
      <c r="I180" s="177"/>
      <c r="J180" s="177"/>
      <c r="K180" s="103"/>
      <c r="L180" s="103"/>
      <c r="M180" s="103"/>
      <c r="N180" s="104"/>
      <c r="O180" s="104"/>
      <c r="P180" s="104"/>
      <c r="Q180" s="104"/>
      <c r="R180" s="104"/>
      <c r="S180" s="104"/>
    </row>
    <row r="181" spans="2:19">
      <c r="B181" s="6"/>
      <c r="C181" s="180"/>
      <c r="D181" s="6"/>
      <c r="E181" s="6"/>
      <c r="F181" s="106"/>
      <c r="G181" s="12"/>
      <c r="H181" s="12"/>
      <c r="I181" s="178"/>
      <c r="J181" s="178"/>
      <c r="K181" s="7"/>
      <c r="L181" s="7"/>
      <c r="M181" s="7"/>
      <c r="N181" s="8"/>
      <c r="O181" s="8"/>
      <c r="P181" s="8"/>
      <c r="Q181" s="8"/>
      <c r="R181" s="8"/>
      <c r="S181" s="8"/>
    </row>
    <row r="182" spans="2:19">
      <c r="B182" s="100"/>
      <c r="C182" s="179"/>
      <c r="D182" s="100"/>
      <c r="E182" s="100"/>
      <c r="F182" s="102"/>
      <c r="G182" s="173"/>
      <c r="H182" s="173"/>
      <c r="I182" s="177"/>
      <c r="J182" s="177"/>
      <c r="K182" s="103"/>
      <c r="L182" s="103"/>
      <c r="M182" s="103"/>
      <c r="N182" s="104"/>
      <c r="O182" s="104"/>
      <c r="P182" s="104"/>
      <c r="Q182" s="104"/>
      <c r="R182" s="104"/>
      <c r="S182" s="104"/>
    </row>
    <row r="183" spans="2:19">
      <c r="B183" s="6"/>
      <c r="C183" s="180"/>
      <c r="D183" s="6"/>
      <c r="E183" s="6"/>
      <c r="F183" s="106"/>
      <c r="G183" s="12"/>
      <c r="H183" s="12"/>
      <c r="I183" s="178"/>
      <c r="J183" s="178"/>
      <c r="K183" s="7"/>
      <c r="L183" s="7"/>
      <c r="M183" s="7"/>
      <c r="N183" s="8"/>
      <c r="O183" s="8"/>
      <c r="P183" s="8"/>
      <c r="Q183" s="8"/>
      <c r="R183" s="8"/>
      <c r="S183" s="8"/>
    </row>
    <row r="184" spans="2:19">
      <c r="B184" s="100"/>
      <c r="C184" s="179"/>
      <c r="D184" s="100"/>
      <c r="E184" s="100"/>
      <c r="F184" s="102"/>
      <c r="G184" s="173"/>
      <c r="H184" s="173"/>
      <c r="I184" s="177"/>
      <c r="J184" s="177"/>
      <c r="K184" s="103"/>
      <c r="L184" s="103"/>
      <c r="M184" s="103"/>
      <c r="N184" s="104"/>
      <c r="O184" s="104"/>
      <c r="P184" s="104"/>
      <c r="Q184" s="104"/>
      <c r="R184" s="104"/>
      <c r="S184" s="104"/>
    </row>
    <row r="185" spans="2:19">
      <c r="B185" s="6"/>
      <c r="C185" s="180"/>
      <c r="D185" s="6"/>
      <c r="E185" s="6"/>
      <c r="F185" s="106"/>
      <c r="G185" s="12"/>
      <c r="H185" s="12"/>
      <c r="I185" s="178"/>
      <c r="J185" s="178"/>
      <c r="K185" s="7"/>
      <c r="L185" s="7"/>
      <c r="M185" s="7"/>
      <c r="N185" s="8"/>
      <c r="O185" s="8"/>
      <c r="P185" s="8"/>
      <c r="Q185" s="8"/>
      <c r="R185" s="8"/>
      <c r="S185" s="8"/>
    </row>
    <row r="186" spans="2:19">
      <c r="B186" s="100"/>
      <c r="C186" s="179"/>
      <c r="D186" s="100"/>
      <c r="E186" s="100"/>
      <c r="F186" s="102"/>
      <c r="G186" s="173"/>
      <c r="H186" s="173"/>
      <c r="I186" s="177"/>
      <c r="J186" s="177"/>
      <c r="K186" s="103"/>
      <c r="L186" s="103"/>
      <c r="M186" s="103"/>
      <c r="N186" s="104"/>
      <c r="O186" s="104"/>
      <c r="P186" s="104"/>
      <c r="Q186" s="104"/>
      <c r="R186" s="104"/>
      <c r="S186" s="104"/>
    </row>
    <row r="187" spans="2:19">
      <c r="B187" s="6"/>
      <c r="C187" s="180"/>
      <c r="D187" s="6"/>
      <c r="E187" s="6"/>
      <c r="F187" s="106"/>
      <c r="G187" s="12"/>
      <c r="H187" s="12"/>
      <c r="I187" s="178"/>
      <c r="J187" s="178"/>
      <c r="K187" s="7"/>
      <c r="L187" s="7"/>
      <c r="M187" s="7"/>
      <c r="N187" s="8"/>
      <c r="O187" s="8"/>
      <c r="P187" s="8"/>
      <c r="Q187" s="8"/>
      <c r="R187" s="8"/>
      <c r="S187" s="8"/>
    </row>
    <row r="188" spans="2:19">
      <c r="B188" s="100"/>
      <c r="C188" s="179"/>
      <c r="D188" s="100"/>
      <c r="E188" s="100"/>
      <c r="F188" s="102"/>
      <c r="G188" s="173"/>
      <c r="H188" s="173"/>
      <c r="I188" s="177"/>
      <c r="J188" s="177"/>
      <c r="K188" s="103"/>
      <c r="L188" s="103"/>
      <c r="M188" s="103"/>
      <c r="N188" s="104"/>
      <c r="O188" s="104"/>
      <c r="P188" s="104"/>
      <c r="Q188" s="104"/>
      <c r="R188" s="104"/>
      <c r="S188" s="104"/>
    </row>
    <row r="189" spans="2:19">
      <c r="B189" s="6"/>
      <c r="C189" s="180"/>
      <c r="D189" s="6"/>
      <c r="E189" s="6"/>
      <c r="F189" s="106"/>
      <c r="G189" s="12"/>
      <c r="H189" s="12"/>
      <c r="I189" s="178"/>
      <c r="J189" s="178"/>
      <c r="K189" s="7"/>
      <c r="L189" s="7"/>
      <c r="M189" s="7"/>
      <c r="N189" s="8"/>
      <c r="O189" s="8"/>
      <c r="P189" s="8"/>
      <c r="Q189" s="8"/>
      <c r="R189" s="8"/>
      <c r="S189" s="8"/>
    </row>
    <row r="190" spans="2:19">
      <c r="B190" s="100"/>
      <c r="C190" s="179"/>
      <c r="D190" s="100"/>
      <c r="E190" s="100"/>
      <c r="F190" s="102"/>
      <c r="G190" s="173"/>
      <c r="H190" s="173"/>
      <c r="I190" s="177"/>
      <c r="J190" s="177"/>
      <c r="K190" s="103"/>
      <c r="L190" s="103"/>
      <c r="M190" s="103"/>
      <c r="N190" s="104"/>
      <c r="O190" s="104"/>
      <c r="P190" s="104"/>
      <c r="Q190" s="104"/>
      <c r="R190" s="104"/>
      <c r="S190" s="104"/>
    </row>
    <row r="191" spans="2:19">
      <c r="B191" s="6"/>
      <c r="C191" s="180"/>
      <c r="D191" s="6"/>
      <c r="E191" s="6"/>
      <c r="F191" s="106"/>
      <c r="G191" s="12"/>
      <c r="H191" s="12"/>
      <c r="I191" s="178"/>
      <c r="J191" s="178"/>
      <c r="K191" s="7"/>
      <c r="L191" s="7"/>
      <c r="M191" s="7"/>
      <c r="N191" s="8"/>
      <c r="O191" s="8"/>
      <c r="P191" s="8"/>
      <c r="Q191" s="8"/>
      <c r="R191" s="8"/>
      <c r="S191" s="8"/>
    </row>
    <row r="192" spans="2:19">
      <c r="B192" s="100"/>
      <c r="C192" s="179"/>
      <c r="D192" s="100"/>
      <c r="E192" s="100"/>
      <c r="F192" s="102"/>
      <c r="G192" s="173"/>
      <c r="H192" s="173"/>
      <c r="I192" s="177"/>
      <c r="J192" s="177"/>
      <c r="K192" s="103"/>
      <c r="L192" s="103"/>
      <c r="M192" s="103"/>
      <c r="N192" s="104"/>
      <c r="O192" s="104"/>
      <c r="P192" s="104"/>
      <c r="Q192" s="104"/>
      <c r="R192" s="104"/>
      <c r="S192" s="104"/>
    </row>
    <row r="193" spans="2:19">
      <c r="B193" s="6"/>
      <c r="C193" s="180"/>
      <c r="D193" s="6"/>
      <c r="E193" s="6"/>
      <c r="F193" s="106"/>
      <c r="G193" s="12"/>
      <c r="H193" s="12"/>
      <c r="I193" s="178"/>
      <c r="J193" s="178"/>
      <c r="K193" s="7"/>
      <c r="L193" s="7"/>
      <c r="M193" s="7"/>
      <c r="N193" s="8"/>
      <c r="O193" s="8"/>
      <c r="P193" s="8"/>
      <c r="Q193" s="8"/>
      <c r="R193" s="8"/>
      <c r="S193" s="8"/>
    </row>
    <row r="194" spans="2:19">
      <c r="B194" s="100"/>
      <c r="C194" s="179"/>
      <c r="D194" s="100"/>
      <c r="E194" s="100"/>
      <c r="F194" s="102"/>
      <c r="G194" s="173"/>
      <c r="H194" s="173"/>
      <c r="I194" s="177"/>
      <c r="J194" s="177"/>
      <c r="K194" s="103"/>
      <c r="L194" s="103"/>
      <c r="M194" s="103"/>
      <c r="N194" s="104"/>
      <c r="O194" s="104"/>
      <c r="P194" s="104"/>
      <c r="Q194" s="104"/>
      <c r="R194" s="104"/>
      <c r="S194" s="104"/>
    </row>
    <row r="195" spans="2:19">
      <c r="B195" s="6"/>
      <c r="C195" s="180"/>
      <c r="D195" s="6"/>
      <c r="E195" s="6"/>
      <c r="F195" s="106"/>
      <c r="G195" s="12"/>
      <c r="H195" s="12"/>
      <c r="I195" s="178"/>
      <c r="J195" s="178"/>
      <c r="K195" s="7"/>
      <c r="L195" s="7"/>
      <c r="M195" s="7"/>
      <c r="N195" s="8"/>
      <c r="O195" s="8"/>
      <c r="P195" s="8"/>
      <c r="Q195" s="8"/>
      <c r="R195" s="8"/>
      <c r="S195" s="8"/>
    </row>
    <row r="196" spans="2:19">
      <c r="B196" s="100"/>
      <c r="C196" s="179"/>
      <c r="D196" s="100"/>
      <c r="E196" s="100"/>
      <c r="F196" s="102"/>
      <c r="G196" s="173"/>
      <c r="H196" s="173"/>
      <c r="I196" s="177"/>
      <c r="J196" s="177"/>
      <c r="K196" s="103"/>
      <c r="L196" s="103"/>
      <c r="M196" s="103"/>
      <c r="N196" s="104"/>
      <c r="O196" s="104"/>
      <c r="P196" s="104"/>
      <c r="Q196" s="104"/>
      <c r="R196" s="104"/>
      <c r="S196" s="104"/>
    </row>
    <row r="197" spans="2:19">
      <c r="B197" s="6"/>
      <c r="C197" s="180"/>
      <c r="D197" s="6"/>
      <c r="E197" s="6"/>
      <c r="F197" s="106"/>
      <c r="G197" s="12"/>
      <c r="H197" s="12"/>
      <c r="I197" s="178"/>
      <c r="J197" s="178"/>
      <c r="K197" s="7"/>
      <c r="L197" s="7"/>
      <c r="M197" s="7"/>
      <c r="N197" s="8"/>
      <c r="O197" s="8"/>
      <c r="P197" s="8"/>
      <c r="Q197" s="8"/>
      <c r="R197" s="8"/>
      <c r="S197" s="8"/>
    </row>
    <row r="198" spans="2:19">
      <c r="B198" s="100"/>
      <c r="C198" s="179"/>
      <c r="D198" s="100"/>
      <c r="E198" s="100"/>
      <c r="F198" s="102"/>
      <c r="G198" s="173"/>
      <c r="H198" s="173"/>
      <c r="I198" s="177"/>
      <c r="J198" s="177"/>
      <c r="K198" s="103"/>
      <c r="L198" s="103"/>
      <c r="M198" s="103"/>
      <c r="N198" s="104"/>
      <c r="O198" s="104"/>
      <c r="P198" s="104"/>
      <c r="Q198" s="104"/>
      <c r="R198" s="104"/>
      <c r="S198" s="104"/>
    </row>
    <row r="199" spans="2:19">
      <c r="B199" s="6"/>
      <c r="C199" s="180"/>
      <c r="D199" s="6"/>
      <c r="E199" s="6"/>
      <c r="F199" s="106"/>
      <c r="G199" s="12"/>
      <c r="H199" s="12"/>
      <c r="I199" s="178"/>
      <c r="J199" s="178"/>
      <c r="K199" s="7"/>
      <c r="L199" s="7"/>
      <c r="M199" s="7"/>
      <c r="N199" s="8"/>
      <c r="O199" s="8"/>
      <c r="P199" s="8"/>
      <c r="Q199" s="8"/>
      <c r="R199" s="8"/>
      <c r="S199" s="8"/>
    </row>
    <row r="200" spans="2:19">
      <c r="B200" s="100"/>
      <c r="C200" s="179"/>
      <c r="D200" s="100"/>
      <c r="E200" s="100"/>
      <c r="F200" s="102"/>
      <c r="G200" s="173"/>
      <c r="H200" s="173"/>
      <c r="I200" s="177"/>
      <c r="J200" s="177"/>
      <c r="K200" s="103"/>
      <c r="L200" s="103"/>
      <c r="M200" s="103"/>
      <c r="N200" s="104"/>
      <c r="O200" s="104"/>
      <c r="P200" s="104"/>
      <c r="Q200" s="104"/>
      <c r="R200" s="104"/>
      <c r="S200" s="104"/>
    </row>
  </sheetData>
  <sheetProtection algorithmName="SHA-512" hashValue="IPpRZKaljZ3zAy0gICgPJ1F9RpGTDFSxvlgHbbEkBeF26ESmXCpmfBvj2yaoS1cXuKH+gYeER5b5GicshLXosw==" saltValue="Gh/hAbtp5gvKFkjm3p5mEg==" spinCount="100000" sheet="1" objects="1" scenarios="1"/>
  <mergeCells count="4">
    <mergeCell ref="B6:J6"/>
    <mergeCell ref="K6:M6"/>
    <mergeCell ref="N6:P6"/>
    <mergeCell ref="Q6:S6"/>
  </mergeCells>
  <conditionalFormatting sqref="O24">
    <cfRule type="colorScale" priority="2">
      <colorScale>
        <cfvo type="min"/>
        <cfvo type="percentile" val="50"/>
        <cfvo type="max"/>
        <color rgb="FF63BE7B"/>
        <color rgb="FFFFEB84"/>
        <color rgb="FFF8696B"/>
      </colorScale>
    </cfRule>
  </conditionalFormatting>
  <conditionalFormatting sqref="P1:P1048576">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INDIRECT(Dropdowns!$O$80)</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T200"/>
  <sheetViews>
    <sheetView showGridLines="0" workbookViewId="0">
      <pane xSplit="4" ySplit="7" topLeftCell="E8" activePane="bottomRight" state="frozen"/>
      <selection pane="topRight" activeCell="E1" sqref="E1"/>
      <selection pane="bottomLeft" activeCell="A8" sqref="A8"/>
      <selection pane="bottomRight" activeCell="C4" sqref="C4"/>
    </sheetView>
  </sheetViews>
  <sheetFormatPr baseColWidth="10" defaultColWidth="11.42578125" defaultRowHeight="15" outlineLevelCol="1"/>
  <cols>
    <col min="1" max="1" width="11.42578125" customWidth="1" outlineLevel="1"/>
    <col min="2" max="2" width="24.5703125" customWidth="1"/>
    <col min="3" max="3" width="23.85546875" customWidth="1"/>
    <col min="4" max="4" width="14" hidden="1" customWidth="1" outlineLevel="1"/>
    <col min="5" max="5" width="27.42578125" customWidth="1" collapsed="1"/>
    <col min="6" max="6" width="8" customWidth="1"/>
    <col min="7" max="7" width="12.140625" customWidth="1"/>
    <col min="8" max="8" width="13" hidden="1" customWidth="1" outlineLevel="1"/>
    <col min="9" max="9" width="14.42578125" hidden="1" customWidth="1" outlineLevel="1"/>
    <col min="10" max="10" width="17.140625" style="175" hidden="1" customWidth="1" outlineLevel="1"/>
    <col min="11" max="13" width="14.42578125" hidden="1" customWidth="1" outlineLevel="1"/>
    <col min="14" max="14" width="14.42578125" customWidth="1" collapsed="1"/>
    <col min="15" max="16" width="14.42578125" customWidth="1"/>
    <col min="17" max="19" width="14.42578125" hidden="1" customWidth="1" outlineLevel="1"/>
    <col min="20" max="20" width="11.42578125" collapsed="1"/>
  </cols>
  <sheetData>
    <row r="2" spans="2:20" ht="21">
      <c r="B2" s="20" t="s">
        <v>666</v>
      </c>
    </row>
    <row r="3" spans="2:20" ht="3" customHeight="1" thickBot="1"/>
    <row r="4" spans="2:20" ht="16.5" thickBot="1">
      <c r="B4" s="3" t="s">
        <v>597</v>
      </c>
      <c r="C4" s="109" t="s">
        <v>599</v>
      </c>
    </row>
    <row r="5" spans="2:20" ht="3" customHeight="1"/>
    <row r="6" spans="2:20" ht="21" thickBot="1">
      <c r="B6" s="344" t="s">
        <v>596</v>
      </c>
      <c r="C6" s="344"/>
      <c r="D6" s="344"/>
      <c r="E6" s="344"/>
      <c r="F6" s="344"/>
      <c r="G6" s="344"/>
      <c r="H6" s="344"/>
      <c r="I6" s="344"/>
      <c r="J6" s="344"/>
      <c r="K6" s="344" t="s">
        <v>37</v>
      </c>
      <c r="L6" s="344"/>
      <c r="M6" s="344"/>
      <c r="N6" s="344" t="s">
        <v>674</v>
      </c>
      <c r="O6" s="344"/>
      <c r="P6" s="344"/>
      <c r="Q6" s="344" t="s">
        <v>39</v>
      </c>
      <c r="R6" s="344"/>
      <c r="S6" s="344"/>
      <c r="T6" s="38"/>
    </row>
    <row r="7" spans="2:20" ht="30.75" thickBot="1">
      <c r="B7" s="96" t="s">
        <v>167</v>
      </c>
      <c r="C7" s="96" t="s">
        <v>168</v>
      </c>
      <c r="D7" s="96" t="s">
        <v>83</v>
      </c>
      <c r="E7" s="96" t="s">
        <v>10</v>
      </c>
      <c r="F7" s="97" t="s">
        <v>630</v>
      </c>
      <c r="G7" s="98" t="s">
        <v>594</v>
      </c>
      <c r="H7" s="99" t="s">
        <v>595</v>
      </c>
      <c r="I7" s="99" t="s">
        <v>9</v>
      </c>
      <c r="J7" s="176" t="s">
        <v>172</v>
      </c>
      <c r="K7" s="98" t="s">
        <v>26</v>
      </c>
      <c r="L7" s="98" t="s">
        <v>27</v>
      </c>
      <c r="M7" s="98" t="s">
        <v>28</v>
      </c>
      <c r="N7" s="98" t="s">
        <v>11</v>
      </c>
      <c r="O7" s="98" t="s">
        <v>12</v>
      </c>
      <c r="P7" s="98" t="s">
        <v>13</v>
      </c>
      <c r="Q7" s="98" t="s">
        <v>32</v>
      </c>
      <c r="R7" s="98" t="s">
        <v>33</v>
      </c>
      <c r="S7" s="98" t="s">
        <v>34</v>
      </c>
    </row>
    <row r="8" spans="2:20">
      <c r="B8" s="160" t="str" cm="1">
        <f t="array" ref="B8:S17">_xlfn._xlws.SORT(_xlfn._xlws.FILTER(Dateneingabe_Emissionsquellen[],Dateneingabe_Emissionsquellen[1. Kategorie
(Dropdown)]="Kapitalgüter"),VLOOKUP($C$4,Dropdowns!$O$81:$Q$87,2,FALSE),VLOOKUP($C$4,Dropdowns!$O$81:$Q$87,3,FALSE))</f>
        <v>Hauptcampus</v>
      </c>
      <c r="C8" s="101">
        <v>0</v>
      </c>
      <c r="D8" s="100" t="str">
        <v>Kapitalgüter</v>
      </c>
      <c r="E8" s="100" t="str">
        <v>Branntkalk</v>
      </c>
      <c r="F8" s="163">
        <v>5</v>
      </c>
      <c r="G8" s="173" t="str">
        <v>t</v>
      </c>
      <c r="H8" s="100">
        <v>0</v>
      </c>
      <c r="I8" s="100">
        <v>0</v>
      </c>
      <c r="J8" s="177">
        <v>0</v>
      </c>
      <c r="K8" s="103">
        <v>0</v>
      </c>
      <c r="L8" s="103">
        <v>0</v>
      </c>
      <c r="M8" s="103">
        <v>1.0669999999999999</v>
      </c>
      <c r="N8" s="187">
        <v>0</v>
      </c>
      <c r="O8" s="187">
        <v>0</v>
      </c>
      <c r="P8" s="165">
        <v>5.335</v>
      </c>
      <c r="Q8" s="104" t="str">
        <v>Gilt nur für Strom</v>
      </c>
      <c r="R8" s="104" t="str">
        <v>Gilt nur für Strom</v>
      </c>
      <c r="S8" s="104" t="str">
        <v>Gilt nur für Strom</v>
      </c>
    </row>
    <row r="9" spans="2:20">
      <c r="B9" s="6">
        <v>0</v>
      </c>
      <c r="C9" s="105">
        <v>0</v>
      </c>
      <c r="D9" s="6" t="str">
        <v>Kapitalgüter</v>
      </c>
      <c r="E9" s="6">
        <v>0</v>
      </c>
      <c r="F9" s="164">
        <v>0</v>
      </c>
      <c r="G9" s="12" t="str">
        <v/>
      </c>
      <c r="H9" s="6">
        <v>0</v>
      </c>
      <c r="I9" s="6">
        <v>0</v>
      </c>
      <c r="J9" s="178">
        <v>0</v>
      </c>
      <c r="K9" s="7" t="str">
        <v/>
      </c>
      <c r="L9" s="7" t="str">
        <v/>
      </c>
      <c r="M9" s="7" t="str">
        <v/>
      </c>
      <c r="N9" s="188" t="str">
        <v/>
      </c>
      <c r="O9" s="188" t="str">
        <v/>
      </c>
      <c r="P9" s="166" t="str">
        <v/>
      </c>
      <c r="Q9" s="8" t="str">
        <v>Gilt nur für Strom</v>
      </c>
      <c r="R9" s="8" t="str">
        <v>Gilt nur für Strom</v>
      </c>
      <c r="S9" s="8" t="str">
        <v>Gilt nur für Strom</v>
      </c>
    </row>
    <row r="10" spans="2:20">
      <c r="B10" s="100">
        <v>0</v>
      </c>
      <c r="C10" s="101">
        <v>0</v>
      </c>
      <c r="D10" s="100" t="str">
        <v>Kapitalgüter</v>
      </c>
      <c r="E10" s="100">
        <v>0</v>
      </c>
      <c r="F10" s="163">
        <v>0</v>
      </c>
      <c r="G10" s="173" t="str">
        <v/>
      </c>
      <c r="H10" s="100">
        <v>0</v>
      </c>
      <c r="I10" s="100">
        <v>0</v>
      </c>
      <c r="J10" s="177">
        <v>0</v>
      </c>
      <c r="K10" s="103" t="str">
        <v/>
      </c>
      <c r="L10" s="103" t="str">
        <v/>
      </c>
      <c r="M10" s="103" t="str">
        <v/>
      </c>
      <c r="N10" s="187" t="str">
        <v/>
      </c>
      <c r="O10" s="187" t="str">
        <v/>
      </c>
      <c r="P10" s="165" t="str">
        <v/>
      </c>
      <c r="Q10" s="104" t="str">
        <v>Gilt nur für Strom</v>
      </c>
      <c r="R10" s="104" t="str">
        <v>Gilt nur für Strom</v>
      </c>
      <c r="S10" s="104" t="str">
        <v>Gilt nur für Strom</v>
      </c>
    </row>
    <row r="11" spans="2:20">
      <c r="B11" s="6">
        <v>0</v>
      </c>
      <c r="C11" s="105">
        <v>0</v>
      </c>
      <c r="D11" s="6" t="str">
        <v>Kapitalgüter</v>
      </c>
      <c r="E11" s="6">
        <v>0</v>
      </c>
      <c r="F11" s="164">
        <v>0</v>
      </c>
      <c r="G11" s="12" t="str">
        <v/>
      </c>
      <c r="H11" s="6">
        <v>0</v>
      </c>
      <c r="I11" s="6">
        <v>0</v>
      </c>
      <c r="J11" s="178">
        <v>0</v>
      </c>
      <c r="K11" s="7" t="str">
        <v/>
      </c>
      <c r="L11" s="7" t="str">
        <v/>
      </c>
      <c r="M11" s="7" t="str">
        <v/>
      </c>
      <c r="N11" s="188" t="str">
        <v/>
      </c>
      <c r="O11" s="188" t="str">
        <v/>
      </c>
      <c r="P11" s="166" t="str">
        <v/>
      </c>
      <c r="Q11" s="8" t="str">
        <v>Gilt nur für Strom</v>
      </c>
      <c r="R11" s="8" t="str">
        <v>Gilt nur für Strom</v>
      </c>
      <c r="S11" s="8" t="str">
        <v>Gilt nur für Strom</v>
      </c>
    </row>
    <row r="12" spans="2:20">
      <c r="B12" s="100">
        <v>0</v>
      </c>
      <c r="C12" s="101">
        <v>0</v>
      </c>
      <c r="D12" s="100" t="str">
        <v>Kapitalgüter</v>
      </c>
      <c r="E12" s="100">
        <v>0</v>
      </c>
      <c r="F12" s="163">
        <v>0</v>
      </c>
      <c r="G12" s="173" t="str">
        <v/>
      </c>
      <c r="H12" s="100">
        <v>0</v>
      </c>
      <c r="I12" s="100">
        <v>0</v>
      </c>
      <c r="J12" s="177">
        <v>0</v>
      </c>
      <c r="K12" s="103" t="str">
        <v/>
      </c>
      <c r="L12" s="103" t="str">
        <v/>
      </c>
      <c r="M12" s="103" t="str">
        <v/>
      </c>
      <c r="N12" s="187" t="str">
        <v/>
      </c>
      <c r="O12" s="187" t="str">
        <v/>
      </c>
      <c r="P12" s="165" t="str">
        <v/>
      </c>
      <c r="Q12" s="104" t="str">
        <v>Gilt nur für Strom</v>
      </c>
      <c r="R12" s="104" t="str">
        <v>Gilt nur für Strom</v>
      </c>
      <c r="S12" s="104" t="str">
        <v>Gilt nur für Strom</v>
      </c>
    </row>
    <row r="13" spans="2:20">
      <c r="B13" s="6">
        <v>0</v>
      </c>
      <c r="C13" s="105">
        <v>0</v>
      </c>
      <c r="D13" s="6" t="str">
        <v>Kapitalgüter</v>
      </c>
      <c r="E13" s="6">
        <v>0</v>
      </c>
      <c r="F13" s="164">
        <v>0</v>
      </c>
      <c r="G13" s="6" t="str">
        <v/>
      </c>
      <c r="H13" s="6">
        <v>0</v>
      </c>
      <c r="I13" s="6">
        <v>0</v>
      </c>
      <c r="J13" s="178">
        <v>0</v>
      </c>
      <c r="K13" s="7" t="str">
        <v/>
      </c>
      <c r="L13" s="7" t="str">
        <v/>
      </c>
      <c r="M13" s="7" t="str">
        <v/>
      </c>
      <c r="N13" s="188" t="str">
        <v/>
      </c>
      <c r="O13" s="188" t="str">
        <v/>
      </c>
      <c r="P13" s="166" t="str">
        <v/>
      </c>
      <c r="Q13" s="8" t="str">
        <v>Gilt nur für Strom</v>
      </c>
      <c r="R13" s="8" t="str">
        <v>Gilt nur für Strom</v>
      </c>
      <c r="S13" s="8" t="str">
        <v>Gilt nur für Strom</v>
      </c>
    </row>
    <row r="14" spans="2:20">
      <c r="B14" s="100">
        <v>0</v>
      </c>
      <c r="C14" s="101">
        <v>0</v>
      </c>
      <c r="D14" s="100" t="str">
        <v>Kapitalgüter</v>
      </c>
      <c r="E14" s="100">
        <v>0</v>
      </c>
      <c r="F14" s="163">
        <v>0</v>
      </c>
      <c r="G14" s="100" t="str">
        <v/>
      </c>
      <c r="H14" s="100">
        <v>0</v>
      </c>
      <c r="I14" s="100">
        <v>0</v>
      </c>
      <c r="J14" s="177">
        <v>0</v>
      </c>
      <c r="K14" s="103" t="str">
        <v/>
      </c>
      <c r="L14" s="103" t="str">
        <v/>
      </c>
      <c r="M14" s="103" t="str">
        <v/>
      </c>
      <c r="N14" s="187" t="str">
        <v/>
      </c>
      <c r="O14" s="187" t="str">
        <v/>
      </c>
      <c r="P14" s="165" t="str">
        <v/>
      </c>
      <c r="Q14" s="104" t="str">
        <v>Gilt nur für Strom</v>
      </c>
      <c r="R14" s="104" t="str">
        <v>Gilt nur für Strom</v>
      </c>
      <c r="S14" s="104" t="str">
        <v>Gilt nur für Strom</v>
      </c>
    </row>
    <row r="15" spans="2:20">
      <c r="B15" s="6">
        <v>0</v>
      </c>
      <c r="C15" s="105">
        <v>0</v>
      </c>
      <c r="D15" s="6" t="str">
        <v>Kapitalgüter</v>
      </c>
      <c r="E15" s="6">
        <v>0</v>
      </c>
      <c r="F15" s="164">
        <v>0</v>
      </c>
      <c r="G15" s="6" t="str">
        <v/>
      </c>
      <c r="H15" s="6">
        <v>0</v>
      </c>
      <c r="I15" s="6">
        <v>0</v>
      </c>
      <c r="J15" s="178">
        <v>0</v>
      </c>
      <c r="K15" s="7" t="str">
        <v/>
      </c>
      <c r="L15" s="7" t="str">
        <v/>
      </c>
      <c r="M15" s="7" t="str">
        <v/>
      </c>
      <c r="N15" s="188" t="str">
        <v/>
      </c>
      <c r="O15" s="188" t="str">
        <v/>
      </c>
      <c r="P15" s="166" t="str">
        <v/>
      </c>
      <c r="Q15" s="8" t="str">
        <v>Gilt nur für Strom</v>
      </c>
      <c r="R15" s="8" t="str">
        <v>Gilt nur für Strom</v>
      </c>
      <c r="S15" s="8" t="str">
        <v>Gilt nur für Strom</v>
      </c>
    </row>
    <row r="16" spans="2:20">
      <c r="B16" s="100">
        <v>0</v>
      </c>
      <c r="C16" s="101">
        <v>0</v>
      </c>
      <c r="D16" s="100" t="str">
        <v>Kapitalgüter</v>
      </c>
      <c r="E16" s="100">
        <v>0</v>
      </c>
      <c r="F16" s="163">
        <v>0</v>
      </c>
      <c r="G16" s="100" t="str">
        <v/>
      </c>
      <c r="H16" s="100">
        <v>0</v>
      </c>
      <c r="I16" s="100">
        <v>0</v>
      </c>
      <c r="J16" s="177">
        <v>0</v>
      </c>
      <c r="K16" s="103" t="str">
        <v/>
      </c>
      <c r="L16" s="103" t="str">
        <v/>
      </c>
      <c r="M16" s="103" t="str">
        <v/>
      </c>
      <c r="N16" s="187" t="str">
        <v/>
      </c>
      <c r="O16" s="187" t="str">
        <v/>
      </c>
      <c r="P16" s="165" t="str">
        <v/>
      </c>
      <c r="Q16" s="104" t="str">
        <v>Gilt nur für Strom</v>
      </c>
      <c r="R16" s="104" t="str">
        <v>Gilt nur für Strom</v>
      </c>
      <c r="S16" s="104" t="str">
        <v>Gilt nur für Strom</v>
      </c>
    </row>
    <row r="17" spans="2:19">
      <c r="B17" s="6">
        <v>0</v>
      </c>
      <c r="C17" s="105">
        <v>0</v>
      </c>
      <c r="D17" s="6" t="str">
        <v>Kapitalgüter</v>
      </c>
      <c r="E17" s="6">
        <v>0</v>
      </c>
      <c r="F17" s="164">
        <v>0</v>
      </c>
      <c r="G17" s="6" t="str">
        <v/>
      </c>
      <c r="H17" s="6">
        <v>0</v>
      </c>
      <c r="I17" s="6">
        <v>0</v>
      </c>
      <c r="J17" s="178">
        <v>0</v>
      </c>
      <c r="K17" s="7" t="str">
        <v/>
      </c>
      <c r="L17" s="7" t="str">
        <v/>
      </c>
      <c r="M17" s="7" t="str">
        <v/>
      </c>
      <c r="N17" s="188" t="str">
        <v/>
      </c>
      <c r="O17" s="188" t="str">
        <v/>
      </c>
      <c r="P17" s="166" t="str">
        <v/>
      </c>
      <c r="Q17" s="8" t="str">
        <v>Gilt nur für Strom</v>
      </c>
      <c r="R17" s="8" t="str">
        <v>Gilt nur für Strom</v>
      </c>
      <c r="S17" s="8" t="str">
        <v>Gilt nur für Strom</v>
      </c>
    </row>
    <row r="18" spans="2:19">
      <c r="B18" s="100"/>
      <c r="C18" s="101"/>
      <c r="D18" s="100"/>
      <c r="E18" s="100"/>
      <c r="F18" s="163"/>
      <c r="G18" s="100"/>
      <c r="H18" s="100"/>
      <c r="I18" s="100"/>
      <c r="J18" s="177"/>
      <c r="K18" s="103"/>
      <c r="L18" s="103"/>
      <c r="M18" s="103"/>
      <c r="N18" s="187"/>
      <c r="O18" s="187"/>
      <c r="P18" s="165"/>
      <c r="Q18" s="104"/>
      <c r="R18" s="104"/>
      <c r="S18" s="104"/>
    </row>
    <row r="19" spans="2:19">
      <c r="B19" s="6"/>
      <c r="C19" s="105"/>
      <c r="D19" s="6"/>
      <c r="E19" s="6"/>
      <c r="F19" s="164"/>
      <c r="G19" s="6"/>
      <c r="H19" s="6"/>
      <c r="I19" s="6"/>
      <c r="J19" s="178"/>
      <c r="K19" s="7"/>
      <c r="L19" s="7"/>
      <c r="M19" s="7"/>
      <c r="N19" s="188"/>
      <c r="O19" s="188"/>
      <c r="P19" s="166"/>
      <c r="Q19" s="8"/>
      <c r="R19" s="8"/>
      <c r="S19" s="8"/>
    </row>
    <row r="20" spans="2:19">
      <c r="B20" s="100"/>
      <c r="C20" s="101"/>
      <c r="D20" s="100"/>
      <c r="E20" s="100"/>
      <c r="F20" s="163"/>
      <c r="G20" s="100"/>
      <c r="H20" s="100"/>
      <c r="I20" s="100"/>
      <c r="J20" s="177"/>
      <c r="K20" s="103"/>
      <c r="L20" s="103"/>
      <c r="M20" s="103"/>
      <c r="N20" s="187"/>
      <c r="O20" s="187"/>
      <c r="P20" s="165"/>
      <c r="Q20" s="104"/>
      <c r="R20" s="104"/>
      <c r="S20" s="104"/>
    </row>
    <row r="21" spans="2:19">
      <c r="B21" s="6"/>
      <c r="C21" s="105"/>
      <c r="D21" s="6"/>
      <c r="E21" s="6"/>
      <c r="F21" s="164"/>
      <c r="G21" s="6"/>
      <c r="H21" s="6"/>
      <c r="I21" s="6"/>
      <c r="J21" s="178"/>
      <c r="K21" s="7"/>
      <c r="L21" s="7"/>
      <c r="M21" s="7"/>
      <c r="N21" s="188"/>
      <c r="O21" s="188"/>
      <c r="P21" s="166"/>
      <c r="Q21" s="8"/>
      <c r="R21" s="8"/>
      <c r="S21" s="8"/>
    </row>
    <row r="22" spans="2:19">
      <c r="B22" s="100"/>
      <c r="C22" s="101"/>
      <c r="D22" s="100"/>
      <c r="E22" s="100"/>
      <c r="F22" s="163"/>
      <c r="G22" s="100"/>
      <c r="H22" s="100"/>
      <c r="I22" s="100"/>
      <c r="J22" s="177"/>
      <c r="K22" s="103"/>
      <c r="L22" s="103"/>
      <c r="M22" s="103"/>
      <c r="N22" s="187"/>
      <c r="O22" s="187"/>
      <c r="P22" s="165"/>
      <c r="Q22" s="104"/>
      <c r="R22" s="104"/>
      <c r="S22" s="104"/>
    </row>
    <row r="23" spans="2:19">
      <c r="B23" s="6"/>
      <c r="C23" s="105"/>
      <c r="D23" s="6"/>
      <c r="E23" s="6"/>
      <c r="F23" s="164"/>
      <c r="G23" s="6"/>
      <c r="H23" s="6"/>
      <c r="I23" s="6"/>
      <c r="J23" s="178"/>
      <c r="K23" s="7"/>
      <c r="L23" s="7"/>
      <c r="M23" s="7"/>
      <c r="N23" s="188"/>
      <c r="O23" s="188"/>
      <c r="P23" s="166"/>
      <c r="Q23" s="8"/>
      <c r="R23" s="8"/>
      <c r="S23" s="8"/>
    </row>
    <row r="24" spans="2:19">
      <c r="B24" s="100"/>
      <c r="C24" s="101"/>
      <c r="D24" s="100"/>
      <c r="E24" s="100"/>
      <c r="F24" s="163"/>
      <c r="G24" s="100"/>
      <c r="H24" s="100"/>
      <c r="I24" s="100"/>
      <c r="J24" s="177"/>
      <c r="K24" s="103"/>
      <c r="L24" s="103"/>
      <c r="M24" s="103"/>
      <c r="N24" s="187"/>
      <c r="O24" s="187"/>
      <c r="P24" s="165"/>
      <c r="Q24" s="104"/>
      <c r="R24" s="104"/>
      <c r="S24" s="104"/>
    </row>
    <row r="25" spans="2:19">
      <c r="B25" s="6"/>
      <c r="C25" s="105"/>
      <c r="D25" s="6"/>
      <c r="E25" s="6"/>
      <c r="F25" s="164"/>
      <c r="G25" s="6"/>
      <c r="H25" s="6"/>
      <c r="I25" s="6"/>
      <c r="J25" s="178"/>
      <c r="K25" s="7"/>
      <c r="L25" s="7"/>
      <c r="M25" s="7"/>
      <c r="N25" s="188"/>
      <c r="O25" s="188"/>
      <c r="P25" s="166"/>
      <c r="Q25" s="8"/>
      <c r="R25" s="8"/>
      <c r="S25" s="8"/>
    </row>
    <row r="26" spans="2:19">
      <c r="B26" s="100"/>
      <c r="C26" s="101"/>
      <c r="D26" s="100"/>
      <c r="E26" s="100"/>
      <c r="F26" s="163"/>
      <c r="G26" s="100"/>
      <c r="H26" s="100"/>
      <c r="I26" s="100"/>
      <c r="J26" s="177"/>
      <c r="K26" s="103"/>
      <c r="L26" s="103"/>
      <c r="M26" s="103"/>
      <c r="N26" s="187"/>
      <c r="O26" s="187"/>
      <c r="P26" s="165"/>
      <c r="Q26" s="104"/>
      <c r="R26" s="104"/>
      <c r="S26" s="104"/>
    </row>
    <row r="27" spans="2:19">
      <c r="B27" s="6"/>
      <c r="C27" s="105"/>
      <c r="D27" s="6"/>
      <c r="E27" s="6"/>
      <c r="F27" s="164"/>
      <c r="G27" s="6"/>
      <c r="H27" s="6"/>
      <c r="I27" s="6"/>
      <c r="J27" s="178"/>
      <c r="K27" s="7"/>
      <c r="L27" s="7"/>
      <c r="M27" s="7"/>
      <c r="N27" s="188"/>
      <c r="O27" s="188"/>
      <c r="P27" s="166"/>
      <c r="Q27" s="8"/>
      <c r="R27" s="8"/>
      <c r="S27" s="8"/>
    </row>
    <row r="28" spans="2:19">
      <c r="B28" s="100"/>
      <c r="C28" s="101"/>
      <c r="D28" s="100"/>
      <c r="E28" s="100"/>
      <c r="F28" s="163"/>
      <c r="G28" s="100"/>
      <c r="H28" s="100"/>
      <c r="I28" s="100"/>
      <c r="J28" s="177"/>
      <c r="K28" s="103"/>
      <c r="L28" s="103"/>
      <c r="M28" s="103"/>
      <c r="N28" s="187"/>
      <c r="O28" s="187"/>
      <c r="P28" s="165"/>
      <c r="Q28" s="104"/>
      <c r="R28" s="104"/>
      <c r="S28" s="104"/>
    </row>
    <row r="29" spans="2:19">
      <c r="B29" s="6"/>
      <c r="C29" s="105"/>
      <c r="D29" s="6"/>
      <c r="E29" s="6"/>
      <c r="F29" s="164"/>
      <c r="G29" s="6"/>
      <c r="H29" s="6"/>
      <c r="I29" s="6"/>
      <c r="J29" s="178"/>
      <c r="K29" s="7"/>
      <c r="L29" s="7"/>
      <c r="M29" s="7"/>
      <c r="N29" s="188"/>
      <c r="O29" s="188"/>
      <c r="P29" s="166"/>
      <c r="Q29" s="8"/>
      <c r="R29" s="8"/>
      <c r="S29" s="8"/>
    </row>
    <row r="30" spans="2:19">
      <c r="B30" s="100"/>
      <c r="C30" s="101"/>
      <c r="D30" s="100"/>
      <c r="E30" s="100"/>
      <c r="F30" s="163"/>
      <c r="G30" s="100"/>
      <c r="H30" s="100"/>
      <c r="I30" s="100"/>
      <c r="J30" s="177"/>
      <c r="K30" s="103"/>
      <c r="L30" s="103"/>
      <c r="M30" s="103"/>
      <c r="N30" s="187"/>
      <c r="O30" s="187"/>
      <c r="P30" s="165"/>
      <c r="Q30" s="104"/>
      <c r="R30" s="104"/>
      <c r="S30" s="104"/>
    </row>
    <row r="31" spans="2:19">
      <c r="B31" s="6"/>
      <c r="C31" s="105"/>
      <c r="D31" s="6"/>
      <c r="E31" s="6"/>
      <c r="F31" s="164"/>
      <c r="G31" s="6"/>
      <c r="H31" s="6"/>
      <c r="I31" s="6"/>
      <c r="J31" s="178"/>
      <c r="K31" s="7"/>
      <c r="L31" s="7"/>
      <c r="M31" s="7"/>
      <c r="N31" s="188"/>
      <c r="O31" s="188"/>
      <c r="P31" s="166"/>
      <c r="Q31" s="8"/>
      <c r="R31" s="8"/>
      <c r="S31" s="8"/>
    </row>
    <row r="32" spans="2:19">
      <c r="B32" s="100"/>
      <c r="C32" s="101"/>
      <c r="D32" s="100"/>
      <c r="E32" s="100"/>
      <c r="F32" s="163"/>
      <c r="G32" s="100"/>
      <c r="H32" s="100"/>
      <c r="I32" s="100"/>
      <c r="J32" s="177"/>
      <c r="K32" s="103"/>
      <c r="L32" s="103"/>
      <c r="M32" s="103"/>
      <c r="N32" s="187"/>
      <c r="O32" s="187"/>
      <c r="P32" s="165"/>
      <c r="Q32" s="104"/>
      <c r="R32" s="104"/>
      <c r="S32" s="104"/>
    </row>
    <row r="33" spans="2:19">
      <c r="B33" s="6"/>
      <c r="C33" s="105"/>
      <c r="D33" s="6"/>
      <c r="E33" s="6"/>
      <c r="F33" s="164"/>
      <c r="G33" s="6"/>
      <c r="H33" s="6"/>
      <c r="I33" s="6"/>
      <c r="J33" s="178"/>
      <c r="K33" s="7"/>
      <c r="L33" s="7"/>
      <c r="M33" s="7"/>
      <c r="N33" s="188"/>
      <c r="O33" s="188"/>
      <c r="P33" s="166"/>
      <c r="Q33" s="8"/>
      <c r="R33" s="8"/>
      <c r="S33" s="8"/>
    </row>
    <row r="34" spans="2:19">
      <c r="B34" s="100"/>
      <c r="C34" s="101"/>
      <c r="D34" s="100"/>
      <c r="E34" s="100"/>
      <c r="F34" s="163"/>
      <c r="G34" s="100"/>
      <c r="H34" s="100"/>
      <c r="I34" s="100"/>
      <c r="J34" s="177"/>
      <c r="K34" s="103"/>
      <c r="L34" s="103"/>
      <c r="M34" s="103"/>
      <c r="N34" s="187"/>
      <c r="O34" s="187"/>
      <c r="P34" s="165"/>
      <c r="Q34" s="104"/>
      <c r="R34" s="104"/>
      <c r="S34" s="104"/>
    </row>
    <row r="35" spans="2:19">
      <c r="B35" s="6"/>
      <c r="C35" s="105"/>
      <c r="D35" s="6"/>
      <c r="E35" s="6"/>
      <c r="F35" s="164"/>
      <c r="G35" s="6"/>
      <c r="H35" s="6"/>
      <c r="I35" s="6"/>
      <c r="J35" s="178"/>
      <c r="K35" s="7"/>
      <c r="L35" s="7"/>
      <c r="M35" s="7"/>
      <c r="N35" s="188"/>
      <c r="O35" s="188"/>
      <c r="P35" s="166"/>
      <c r="Q35" s="8"/>
      <c r="R35" s="8"/>
      <c r="S35" s="8"/>
    </row>
    <row r="36" spans="2:19">
      <c r="B36" s="100"/>
      <c r="C36" s="101"/>
      <c r="D36" s="100"/>
      <c r="E36" s="100"/>
      <c r="F36" s="163"/>
      <c r="G36" s="100"/>
      <c r="H36" s="100"/>
      <c r="I36" s="100"/>
      <c r="J36" s="177"/>
      <c r="K36" s="103"/>
      <c r="L36" s="103"/>
      <c r="M36" s="103"/>
      <c r="N36" s="187"/>
      <c r="O36" s="187"/>
      <c r="P36" s="165"/>
      <c r="Q36" s="104"/>
      <c r="R36" s="104"/>
      <c r="S36" s="104"/>
    </row>
    <row r="37" spans="2:19">
      <c r="B37" s="6"/>
      <c r="C37" s="105"/>
      <c r="D37" s="6"/>
      <c r="E37" s="6"/>
      <c r="F37" s="164"/>
      <c r="G37" s="6"/>
      <c r="H37" s="6"/>
      <c r="I37" s="6"/>
      <c r="J37" s="178"/>
      <c r="K37" s="7"/>
      <c r="L37" s="7"/>
      <c r="M37" s="7"/>
      <c r="N37" s="188"/>
      <c r="O37" s="188"/>
      <c r="P37" s="166"/>
      <c r="Q37" s="8"/>
      <c r="R37" s="8"/>
      <c r="S37" s="8"/>
    </row>
    <row r="38" spans="2:19">
      <c r="B38" s="100"/>
      <c r="C38" s="101"/>
      <c r="D38" s="100"/>
      <c r="E38" s="100"/>
      <c r="F38" s="163"/>
      <c r="G38" s="100"/>
      <c r="H38" s="100"/>
      <c r="I38" s="100"/>
      <c r="J38" s="177"/>
      <c r="K38" s="103"/>
      <c r="L38" s="103"/>
      <c r="M38" s="103"/>
      <c r="N38" s="187"/>
      <c r="O38" s="187"/>
      <c r="P38" s="165"/>
      <c r="Q38" s="104"/>
      <c r="R38" s="104"/>
      <c r="S38" s="104"/>
    </row>
    <row r="39" spans="2:19">
      <c r="B39" s="6"/>
      <c r="C39" s="105"/>
      <c r="D39" s="6"/>
      <c r="E39" s="6"/>
      <c r="F39" s="164"/>
      <c r="G39" s="6"/>
      <c r="H39" s="6"/>
      <c r="I39" s="6"/>
      <c r="J39" s="178"/>
      <c r="K39" s="7"/>
      <c r="L39" s="7"/>
      <c r="M39" s="7"/>
      <c r="N39" s="188"/>
      <c r="O39" s="188"/>
      <c r="P39" s="166"/>
      <c r="Q39" s="8"/>
      <c r="R39" s="8"/>
      <c r="S39" s="8"/>
    </row>
    <row r="40" spans="2:19">
      <c r="B40" s="100"/>
      <c r="C40" s="101"/>
      <c r="D40" s="100"/>
      <c r="E40" s="100"/>
      <c r="F40" s="163"/>
      <c r="G40" s="100"/>
      <c r="H40" s="100"/>
      <c r="I40" s="100"/>
      <c r="J40" s="177"/>
      <c r="K40" s="103"/>
      <c r="L40" s="103"/>
      <c r="M40" s="103"/>
      <c r="N40" s="187"/>
      <c r="O40" s="187"/>
      <c r="P40" s="165"/>
      <c r="Q40" s="104"/>
      <c r="R40" s="104"/>
      <c r="S40" s="104"/>
    </row>
    <row r="41" spans="2:19">
      <c r="B41" s="6"/>
      <c r="C41" s="105"/>
      <c r="D41" s="6"/>
      <c r="E41" s="6"/>
      <c r="F41" s="164"/>
      <c r="G41" s="6"/>
      <c r="H41" s="6"/>
      <c r="I41" s="6"/>
      <c r="J41" s="178"/>
      <c r="K41" s="7"/>
      <c r="L41" s="7"/>
      <c r="M41" s="7"/>
      <c r="N41" s="188"/>
      <c r="O41" s="188"/>
      <c r="P41" s="166"/>
      <c r="Q41" s="8"/>
      <c r="R41" s="8"/>
      <c r="S41" s="8"/>
    </row>
    <row r="42" spans="2:19">
      <c r="B42" s="100"/>
      <c r="C42" s="101"/>
      <c r="D42" s="100"/>
      <c r="E42" s="100"/>
      <c r="F42" s="163"/>
      <c r="G42" s="100"/>
      <c r="H42" s="100"/>
      <c r="I42" s="100"/>
      <c r="J42" s="177"/>
      <c r="K42" s="103"/>
      <c r="L42" s="103"/>
      <c r="M42" s="103"/>
      <c r="N42" s="187"/>
      <c r="O42" s="187"/>
      <c r="P42" s="165"/>
      <c r="Q42" s="104"/>
      <c r="R42" s="104"/>
      <c r="S42" s="104"/>
    </row>
    <row r="43" spans="2:19">
      <c r="B43" s="6"/>
      <c r="C43" s="105"/>
      <c r="D43" s="6"/>
      <c r="E43" s="6"/>
      <c r="F43" s="164"/>
      <c r="G43" s="6"/>
      <c r="H43" s="6"/>
      <c r="I43" s="6"/>
      <c r="J43" s="178"/>
      <c r="K43" s="7"/>
      <c r="L43" s="7"/>
      <c r="M43" s="7"/>
      <c r="N43" s="188"/>
      <c r="O43" s="188"/>
      <c r="P43" s="166"/>
      <c r="Q43" s="8"/>
      <c r="R43" s="8"/>
      <c r="S43" s="8"/>
    </row>
    <row r="44" spans="2:19">
      <c r="B44" s="100"/>
      <c r="C44" s="101"/>
      <c r="D44" s="100"/>
      <c r="E44" s="100"/>
      <c r="F44" s="163"/>
      <c r="G44" s="100"/>
      <c r="H44" s="100"/>
      <c r="I44" s="100"/>
      <c r="J44" s="177"/>
      <c r="K44" s="103"/>
      <c r="L44" s="103"/>
      <c r="M44" s="103"/>
      <c r="N44" s="187"/>
      <c r="O44" s="187"/>
      <c r="P44" s="165"/>
      <c r="Q44" s="104"/>
      <c r="R44" s="104"/>
      <c r="S44" s="104"/>
    </row>
    <row r="45" spans="2:19">
      <c r="B45" s="6"/>
      <c r="C45" s="105"/>
      <c r="D45" s="6"/>
      <c r="E45" s="6"/>
      <c r="F45" s="164"/>
      <c r="G45" s="6"/>
      <c r="H45" s="6"/>
      <c r="I45" s="6"/>
      <c r="J45" s="178"/>
      <c r="K45" s="7"/>
      <c r="L45" s="7"/>
      <c r="M45" s="7"/>
      <c r="N45" s="188"/>
      <c r="O45" s="188"/>
      <c r="P45" s="166"/>
      <c r="Q45" s="8"/>
      <c r="R45" s="8"/>
      <c r="S45" s="8"/>
    </row>
    <row r="46" spans="2:19">
      <c r="B46" s="100"/>
      <c r="C46" s="101"/>
      <c r="D46" s="100"/>
      <c r="E46" s="100"/>
      <c r="F46" s="163"/>
      <c r="G46" s="100"/>
      <c r="H46" s="100"/>
      <c r="I46" s="100"/>
      <c r="J46" s="177"/>
      <c r="K46" s="103"/>
      <c r="L46" s="103"/>
      <c r="M46" s="103"/>
      <c r="N46" s="187"/>
      <c r="O46" s="187"/>
      <c r="P46" s="165"/>
      <c r="Q46" s="104"/>
      <c r="R46" s="104"/>
      <c r="S46" s="104"/>
    </row>
    <row r="47" spans="2:19">
      <c r="B47" s="6"/>
      <c r="C47" s="105"/>
      <c r="D47" s="6"/>
      <c r="E47" s="6"/>
      <c r="F47" s="164"/>
      <c r="G47" s="6"/>
      <c r="H47" s="6"/>
      <c r="I47" s="6"/>
      <c r="J47" s="178"/>
      <c r="K47" s="7"/>
      <c r="L47" s="7"/>
      <c r="M47" s="7"/>
      <c r="N47" s="188"/>
      <c r="O47" s="188"/>
      <c r="P47" s="166"/>
      <c r="Q47" s="8"/>
      <c r="R47" s="8"/>
      <c r="S47" s="8"/>
    </row>
    <row r="48" spans="2:19">
      <c r="B48" s="100"/>
      <c r="C48" s="101"/>
      <c r="D48" s="100"/>
      <c r="E48" s="100"/>
      <c r="F48" s="163"/>
      <c r="G48" s="100"/>
      <c r="H48" s="100"/>
      <c r="I48" s="100"/>
      <c r="J48" s="177"/>
      <c r="K48" s="103"/>
      <c r="L48" s="103"/>
      <c r="M48" s="103"/>
      <c r="N48" s="187"/>
      <c r="O48" s="187"/>
      <c r="P48" s="165"/>
      <c r="Q48" s="104"/>
      <c r="R48" s="104"/>
      <c r="S48" s="104"/>
    </row>
    <row r="49" spans="2:19">
      <c r="B49" s="6"/>
      <c r="C49" s="105"/>
      <c r="D49" s="6"/>
      <c r="E49" s="6"/>
      <c r="F49" s="164"/>
      <c r="G49" s="6"/>
      <c r="H49" s="6"/>
      <c r="I49" s="6"/>
      <c r="J49" s="178"/>
      <c r="K49" s="7"/>
      <c r="L49" s="7"/>
      <c r="M49" s="7"/>
      <c r="N49" s="188"/>
      <c r="O49" s="188"/>
      <c r="P49" s="166"/>
      <c r="Q49" s="8"/>
      <c r="R49" s="8"/>
      <c r="S49" s="8"/>
    </row>
    <row r="50" spans="2:19">
      <c r="B50" s="100"/>
      <c r="C50" s="101"/>
      <c r="D50" s="100"/>
      <c r="E50" s="100"/>
      <c r="F50" s="163"/>
      <c r="G50" s="100"/>
      <c r="H50" s="100"/>
      <c r="I50" s="100"/>
      <c r="J50" s="177"/>
      <c r="K50" s="103"/>
      <c r="L50" s="103"/>
      <c r="M50" s="103"/>
      <c r="N50" s="187"/>
      <c r="O50" s="187"/>
      <c r="P50" s="165"/>
      <c r="Q50" s="104"/>
      <c r="R50" s="104"/>
      <c r="S50" s="104"/>
    </row>
    <row r="51" spans="2:19">
      <c r="B51" s="6"/>
      <c r="C51" s="105"/>
      <c r="D51" s="6"/>
      <c r="E51" s="6"/>
      <c r="F51" s="106"/>
      <c r="G51" s="6"/>
      <c r="H51" s="6"/>
      <c r="I51" s="6"/>
      <c r="J51" s="178"/>
      <c r="K51" s="7"/>
      <c r="L51" s="7"/>
      <c r="M51" s="7"/>
      <c r="N51" s="188"/>
      <c r="O51" s="188"/>
      <c r="P51" s="8"/>
      <c r="Q51" s="8"/>
      <c r="R51" s="8"/>
      <c r="S51" s="8"/>
    </row>
    <row r="52" spans="2:19">
      <c r="B52" s="100"/>
      <c r="C52" s="101"/>
      <c r="D52" s="100"/>
      <c r="E52" s="100"/>
      <c r="F52" s="102"/>
      <c r="G52" s="100"/>
      <c r="H52" s="100"/>
      <c r="I52" s="100"/>
      <c r="J52" s="177"/>
      <c r="K52" s="103"/>
      <c r="L52" s="103"/>
      <c r="M52" s="103"/>
      <c r="N52" s="187"/>
      <c r="O52" s="187"/>
      <c r="P52" s="104"/>
      <c r="Q52" s="104"/>
      <c r="R52" s="104"/>
      <c r="S52" s="104"/>
    </row>
    <row r="53" spans="2:19">
      <c r="B53" s="6"/>
      <c r="C53" s="105"/>
      <c r="D53" s="6"/>
      <c r="E53" s="6"/>
      <c r="F53" s="106"/>
      <c r="G53" s="6"/>
      <c r="H53" s="6"/>
      <c r="I53" s="6"/>
      <c r="J53" s="178"/>
      <c r="K53" s="7"/>
      <c r="L53" s="7"/>
      <c r="M53" s="7"/>
      <c r="N53" s="188"/>
      <c r="O53" s="188"/>
      <c r="P53" s="8"/>
      <c r="Q53" s="8"/>
      <c r="R53" s="8"/>
      <c r="S53" s="8"/>
    </row>
    <row r="54" spans="2:19">
      <c r="B54" s="100"/>
      <c r="C54" s="101"/>
      <c r="D54" s="100"/>
      <c r="E54" s="100"/>
      <c r="F54" s="102"/>
      <c r="G54" s="100"/>
      <c r="H54" s="100"/>
      <c r="I54" s="100"/>
      <c r="J54" s="177"/>
      <c r="K54" s="103"/>
      <c r="L54" s="103"/>
      <c r="M54" s="103"/>
      <c r="N54" s="187"/>
      <c r="O54" s="187"/>
      <c r="P54" s="104"/>
      <c r="Q54" s="104"/>
      <c r="R54" s="104"/>
      <c r="S54" s="104"/>
    </row>
    <row r="55" spans="2:19">
      <c r="B55" s="6"/>
      <c r="C55" s="105"/>
      <c r="D55" s="6"/>
      <c r="E55" s="6"/>
      <c r="F55" s="106"/>
      <c r="G55" s="6"/>
      <c r="H55" s="6"/>
      <c r="I55" s="6"/>
      <c r="J55" s="178"/>
      <c r="K55" s="7"/>
      <c r="L55" s="7"/>
      <c r="M55" s="7"/>
      <c r="N55" s="188"/>
      <c r="O55" s="188"/>
      <c r="P55" s="8"/>
      <c r="Q55" s="8"/>
      <c r="R55" s="8"/>
      <c r="S55" s="8"/>
    </row>
    <row r="56" spans="2:19">
      <c r="B56" s="100"/>
      <c r="C56" s="101"/>
      <c r="D56" s="100"/>
      <c r="E56" s="100"/>
      <c r="F56" s="102"/>
      <c r="G56" s="100"/>
      <c r="H56" s="100"/>
      <c r="I56" s="100"/>
      <c r="J56" s="177"/>
      <c r="K56" s="103"/>
      <c r="L56" s="103"/>
      <c r="M56" s="103"/>
      <c r="N56" s="187"/>
      <c r="O56" s="187"/>
      <c r="P56" s="104"/>
      <c r="Q56" s="104"/>
      <c r="R56" s="104"/>
      <c r="S56" s="104"/>
    </row>
    <row r="57" spans="2:19">
      <c r="B57" s="6"/>
      <c r="C57" s="105"/>
      <c r="D57" s="6"/>
      <c r="E57" s="6"/>
      <c r="F57" s="106"/>
      <c r="G57" s="6"/>
      <c r="H57" s="6"/>
      <c r="I57" s="6"/>
      <c r="J57" s="178"/>
      <c r="K57" s="7"/>
      <c r="L57" s="7"/>
      <c r="M57" s="7"/>
      <c r="N57" s="188"/>
      <c r="O57" s="188"/>
      <c r="P57" s="8"/>
      <c r="Q57" s="8"/>
      <c r="R57" s="8"/>
      <c r="S57" s="8"/>
    </row>
    <row r="58" spans="2:19">
      <c r="B58" s="100"/>
      <c r="C58" s="101"/>
      <c r="D58" s="100"/>
      <c r="E58" s="100"/>
      <c r="F58" s="102"/>
      <c r="G58" s="100"/>
      <c r="H58" s="100"/>
      <c r="I58" s="100"/>
      <c r="J58" s="177"/>
      <c r="K58" s="103"/>
      <c r="L58" s="103"/>
      <c r="M58" s="103"/>
      <c r="N58" s="187"/>
      <c r="O58" s="187"/>
      <c r="P58" s="104"/>
      <c r="Q58" s="104"/>
      <c r="R58" s="104"/>
      <c r="S58" s="104"/>
    </row>
    <row r="59" spans="2:19">
      <c r="B59" s="6"/>
      <c r="C59" s="105"/>
      <c r="D59" s="6"/>
      <c r="E59" s="6"/>
      <c r="F59" s="106"/>
      <c r="G59" s="6"/>
      <c r="H59" s="6"/>
      <c r="I59" s="6"/>
      <c r="J59" s="178"/>
      <c r="K59" s="7"/>
      <c r="L59" s="7"/>
      <c r="M59" s="7"/>
      <c r="N59" s="188"/>
      <c r="O59" s="188"/>
      <c r="P59" s="8"/>
      <c r="Q59" s="8"/>
      <c r="R59" s="8"/>
      <c r="S59" s="8"/>
    </row>
    <row r="60" spans="2:19">
      <c r="B60" s="100"/>
      <c r="C60" s="101"/>
      <c r="D60" s="100"/>
      <c r="E60" s="100"/>
      <c r="F60" s="102"/>
      <c r="G60" s="100"/>
      <c r="H60" s="100"/>
      <c r="I60" s="100"/>
      <c r="J60" s="177"/>
      <c r="K60" s="103"/>
      <c r="L60" s="103"/>
      <c r="M60" s="103"/>
      <c r="N60" s="187"/>
      <c r="O60" s="187"/>
      <c r="P60" s="104"/>
      <c r="Q60" s="104"/>
      <c r="R60" s="104"/>
      <c r="S60" s="104"/>
    </row>
    <row r="61" spans="2:19">
      <c r="B61" s="6"/>
      <c r="C61" s="105"/>
      <c r="D61" s="6"/>
      <c r="E61" s="6"/>
      <c r="F61" s="106"/>
      <c r="G61" s="6"/>
      <c r="H61" s="6"/>
      <c r="I61" s="6"/>
      <c r="J61" s="178"/>
      <c r="K61" s="7"/>
      <c r="L61" s="7"/>
      <c r="M61" s="7"/>
      <c r="N61" s="188"/>
      <c r="O61" s="188"/>
      <c r="P61" s="8"/>
      <c r="Q61" s="8"/>
      <c r="R61" s="8"/>
      <c r="S61" s="8"/>
    </row>
    <row r="62" spans="2:19">
      <c r="B62" s="100"/>
      <c r="C62" s="101"/>
      <c r="D62" s="100"/>
      <c r="E62" s="100"/>
      <c r="F62" s="102"/>
      <c r="G62" s="100"/>
      <c r="H62" s="100"/>
      <c r="I62" s="100"/>
      <c r="J62" s="177"/>
      <c r="K62" s="103"/>
      <c r="L62" s="103"/>
      <c r="M62" s="103"/>
      <c r="N62" s="187"/>
      <c r="O62" s="187"/>
      <c r="P62" s="104"/>
      <c r="Q62" s="104"/>
      <c r="R62" s="104"/>
      <c r="S62" s="104"/>
    </row>
    <row r="63" spans="2:19">
      <c r="B63" s="6"/>
      <c r="C63" s="105"/>
      <c r="D63" s="6"/>
      <c r="E63" s="6"/>
      <c r="F63" s="106"/>
      <c r="G63" s="6"/>
      <c r="H63" s="6"/>
      <c r="I63" s="6"/>
      <c r="J63" s="178"/>
      <c r="K63" s="7"/>
      <c r="L63" s="7"/>
      <c r="M63" s="7"/>
      <c r="N63" s="188"/>
      <c r="O63" s="188"/>
      <c r="P63" s="8"/>
      <c r="Q63" s="8"/>
      <c r="R63" s="8"/>
      <c r="S63" s="8"/>
    </row>
    <row r="64" spans="2:19">
      <c r="B64" s="100"/>
      <c r="C64" s="101"/>
      <c r="D64" s="100"/>
      <c r="E64" s="100"/>
      <c r="F64" s="102"/>
      <c r="G64" s="100"/>
      <c r="H64" s="100"/>
      <c r="I64" s="100"/>
      <c r="J64" s="177"/>
      <c r="K64" s="103"/>
      <c r="L64" s="103"/>
      <c r="M64" s="103"/>
      <c r="N64" s="187"/>
      <c r="O64" s="187"/>
      <c r="P64" s="104"/>
      <c r="Q64" s="104"/>
      <c r="R64" s="104"/>
      <c r="S64" s="104"/>
    </row>
    <row r="65" spans="2:19">
      <c r="B65" s="6"/>
      <c r="C65" s="105"/>
      <c r="D65" s="6"/>
      <c r="E65" s="6"/>
      <c r="F65" s="106"/>
      <c r="G65" s="6"/>
      <c r="H65" s="6"/>
      <c r="I65" s="6"/>
      <c r="J65" s="178"/>
      <c r="K65" s="7"/>
      <c r="L65" s="7"/>
      <c r="M65" s="7"/>
      <c r="N65" s="188"/>
      <c r="O65" s="188"/>
      <c r="P65" s="8"/>
      <c r="Q65" s="8"/>
      <c r="R65" s="8"/>
      <c r="S65" s="8"/>
    </row>
    <row r="66" spans="2:19">
      <c r="B66" s="100"/>
      <c r="C66" s="101"/>
      <c r="D66" s="100"/>
      <c r="E66" s="100"/>
      <c r="F66" s="102"/>
      <c r="G66" s="100"/>
      <c r="H66" s="100"/>
      <c r="I66" s="100"/>
      <c r="J66" s="177"/>
      <c r="K66" s="103"/>
      <c r="L66" s="103"/>
      <c r="M66" s="103"/>
      <c r="N66" s="187"/>
      <c r="O66" s="187"/>
      <c r="P66" s="104"/>
      <c r="Q66" s="104"/>
      <c r="R66" s="104"/>
      <c r="S66" s="104"/>
    </row>
    <row r="67" spans="2:19">
      <c r="B67" s="6"/>
      <c r="C67" s="105"/>
      <c r="D67" s="6"/>
      <c r="E67" s="6"/>
      <c r="F67" s="106"/>
      <c r="G67" s="6"/>
      <c r="H67" s="6"/>
      <c r="I67" s="6"/>
      <c r="J67" s="178"/>
      <c r="K67" s="7"/>
      <c r="L67" s="7"/>
      <c r="M67" s="7"/>
      <c r="N67" s="188"/>
      <c r="O67" s="188"/>
      <c r="P67" s="8"/>
      <c r="Q67" s="8"/>
      <c r="R67" s="8"/>
      <c r="S67" s="8"/>
    </row>
    <row r="68" spans="2:19">
      <c r="B68" s="100"/>
      <c r="C68" s="101"/>
      <c r="D68" s="100"/>
      <c r="E68" s="100"/>
      <c r="F68" s="102"/>
      <c r="G68" s="100"/>
      <c r="H68" s="100"/>
      <c r="I68" s="100"/>
      <c r="J68" s="177"/>
      <c r="K68" s="103"/>
      <c r="L68" s="103"/>
      <c r="M68" s="103"/>
      <c r="N68" s="187"/>
      <c r="O68" s="187"/>
      <c r="P68" s="104"/>
      <c r="Q68" s="104"/>
      <c r="R68" s="104"/>
      <c r="S68" s="104"/>
    </row>
    <row r="69" spans="2:19">
      <c r="B69" s="6"/>
      <c r="C69" s="105"/>
      <c r="D69" s="6"/>
      <c r="E69" s="6"/>
      <c r="F69" s="106"/>
      <c r="G69" s="6"/>
      <c r="H69" s="6"/>
      <c r="I69" s="6"/>
      <c r="J69" s="178"/>
      <c r="K69" s="7"/>
      <c r="L69" s="7"/>
      <c r="M69" s="7"/>
      <c r="N69" s="188"/>
      <c r="O69" s="188"/>
      <c r="P69" s="8"/>
      <c r="Q69" s="8"/>
      <c r="R69" s="8"/>
      <c r="S69" s="8"/>
    </row>
    <row r="70" spans="2:19">
      <c r="B70" s="100"/>
      <c r="C70" s="101"/>
      <c r="D70" s="100"/>
      <c r="E70" s="100"/>
      <c r="F70" s="102"/>
      <c r="G70" s="100"/>
      <c r="H70" s="100"/>
      <c r="I70" s="100"/>
      <c r="J70" s="177"/>
      <c r="K70" s="103"/>
      <c r="L70" s="103"/>
      <c r="M70" s="103"/>
      <c r="N70" s="187"/>
      <c r="O70" s="187"/>
      <c r="P70" s="104"/>
      <c r="Q70" s="104"/>
      <c r="R70" s="104"/>
      <c r="S70" s="104"/>
    </row>
    <row r="71" spans="2:19">
      <c r="B71" s="6"/>
      <c r="C71" s="105"/>
      <c r="D71" s="6"/>
      <c r="E71" s="6"/>
      <c r="F71" s="106"/>
      <c r="G71" s="6"/>
      <c r="H71" s="6"/>
      <c r="I71" s="6"/>
      <c r="J71" s="178"/>
      <c r="K71" s="7"/>
      <c r="L71" s="7"/>
      <c r="M71" s="7"/>
      <c r="N71" s="188"/>
      <c r="O71" s="188"/>
      <c r="P71" s="8"/>
      <c r="Q71" s="8"/>
      <c r="R71" s="8"/>
      <c r="S71" s="8"/>
    </row>
    <row r="72" spans="2:19">
      <c r="B72" s="100"/>
      <c r="C72" s="101"/>
      <c r="D72" s="100"/>
      <c r="E72" s="100"/>
      <c r="F72" s="102"/>
      <c r="G72" s="100"/>
      <c r="H72" s="100"/>
      <c r="I72" s="100"/>
      <c r="J72" s="177"/>
      <c r="K72" s="103"/>
      <c r="L72" s="103"/>
      <c r="M72" s="103"/>
      <c r="N72" s="187"/>
      <c r="O72" s="187"/>
      <c r="P72" s="104"/>
      <c r="Q72" s="104"/>
      <c r="R72" s="104"/>
      <c r="S72" s="104"/>
    </row>
    <row r="73" spans="2:19">
      <c r="B73" s="6"/>
      <c r="C73" s="105"/>
      <c r="D73" s="6"/>
      <c r="E73" s="6"/>
      <c r="F73" s="106"/>
      <c r="G73" s="6"/>
      <c r="H73" s="6"/>
      <c r="I73" s="6"/>
      <c r="J73" s="178"/>
      <c r="K73" s="7"/>
      <c r="L73" s="7"/>
      <c r="M73" s="7"/>
      <c r="N73" s="188"/>
      <c r="O73" s="188"/>
      <c r="P73" s="8"/>
      <c r="Q73" s="8"/>
      <c r="R73" s="8"/>
      <c r="S73" s="8"/>
    </row>
    <row r="74" spans="2:19">
      <c r="B74" s="100"/>
      <c r="C74" s="101"/>
      <c r="D74" s="100"/>
      <c r="E74" s="100"/>
      <c r="F74" s="102"/>
      <c r="G74" s="100"/>
      <c r="H74" s="100"/>
      <c r="I74" s="100"/>
      <c r="J74" s="177"/>
      <c r="K74" s="103"/>
      <c r="L74" s="103"/>
      <c r="M74" s="103"/>
      <c r="N74" s="187"/>
      <c r="O74" s="187"/>
      <c r="P74" s="104"/>
      <c r="Q74" s="104"/>
      <c r="R74" s="104"/>
      <c r="S74" s="104"/>
    </row>
    <row r="75" spans="2:19">
      <c r="B75" s="6"/>
      <c r="C75" s="105"/>
      <c r="D75" s="6"/>
      <c r="E75" s="6"/>
      <c r="F75" s="106"/>
      <c r="G75" s="6"/>
      <c r="H75" s="6"/>
      <c r="I75" s="6"/>
      <c r="J75" s="178"/>
      <c r="K75" s="7"/>
      <c r="L75" s="7"/>
      <c r="M75" s="7"/>
      <c r="N75" s="188"/>
      <c r="O75" s="188"/>
      <c r="P75" s="8"/>
      <c r="Q75" s="8"/>
      <c r="R75" s="8"/>
      <c r="S75" s="8"/>
    </row>
    <row r="76" spans="2:19">
      <c r="B76" s="100"/>
      <c r="C76" s="101"/>
      <c r="D76" s="100"/>
      <c r="E76" s="100"/>
      <c r="F76" s="102"/>
      <c r="G76" s="100"/>
      <c r="H76" s="100"/>
      <c r="I76" s="100"/>
      <c r="J76" s="177"/>
      <c r="K76" s="103"/>
      <c r="L76" s="103"/>
      <c r="M76" s="103"/>
      <c r="N76" s="187"/>
      <c r="O76" s="187"/>
      <c r="P76" s="104"/>
      <c r="Q76" s="104"/>
      <c r="R76" s="104"/>
      <c r="S76" s="104"/>
    </row>
    <row r="77" spans="2:19">
      <c r="B77" s="6"/>
      <c r="C77" s="105"/>
      <c r="D77" s="6"/>
      <c r="E77" s="6"/>
      <c r="F77" s="106"/>
      <c r="G77" s="6"/>
      <c r="H77" s="6"/>
      <c r="I77" s="6"/>
      <c r="J77" s="178"/>
      <c r="K77" s="7"/>
      <c r="L77" s="7"/>
      <c r="M77" s="7"/>
      <c r="N77" s="188"/>
      <c r="O77" s="188"/>
      <c r="P77" s="8"/>
      <c r="Q77" s="8"/>
      <c r="R77" s="8"/>
      <c r="S77" s="8"/>
    </row>
    <row r="78" spans="2:19">
      <c r="B78" s="100"/>
      <c r="C78" s="101"/>
      <c r="D78" s="100"/>
      <c r="E78" s="100"/>
      <c r="F78" s="102"/>
      <c r="G78" s="100"/>
      <c r="H78" s="100"/>
      <c r="I78" s="100"/>
      <c r="J78" s="177"/>
      <c r="K78" s="103"/>
      <c r="L78" s="103"/>
      <c r="M78" s="103"/>
      <c r="N78" s="187"/>
      <c r="O78" s="187"/>
      <c r="P78" s="104"/>
      <c r="Q78" s="104"/>
      <c r="R78" s="104"/>
      <c r="S78" s="104"/>
    </row>
    <row r="79" spans="2:19">
      <c r="B79" s="6"/>
      <c r="C79" s="105"/>
      <c r="D79" s="6"/>
      <c r="E79" s="6"/>
      <c r="F79" s="106"/>
      <c r="G79" s="6"/>
      <c r="H79" s="6"/>
      <c r="I79" s="6"/>
      <c r="J79" s="178"/>
      <c r="K79" s="7"/>
      <c r="L79" s="7"/>
      <c r="M79" s="7"/>
      <c r="N79" s="188"/>
      <c r="O79" s="188"/>
      <c r="P79" s="8"/>
      <c r="Q79" s="8"/>
      <c r="R79" s="8"/>
      <c r="S79" s="8"/>
    </row>
    <row r="80" spans="2:19">
      <c r="B80" s="100"/>
      <c r="C80" s="101"/>
      <c r="D80" s="100"/>
      <c r="E80" s="100"/>
      <c r="F80" s="102"/>
      <c r="G80" s="100"/>
      <c r="H80" s="100"/>
      <c r="I80" s="100"/>
      <c r="J80" s="177"/>
      <c r="K80" s="103"/>
      <c r="L80" s="103"/>
      <c r="M80" s="103"/>
      <c r="N80" s="187"/>
      <c r="O80" s="187"/>
      <c r="P80" s="104"/>
      <c r="Q80" s="104"/>
      <c r="R80" s="104"/>
      <c r="S80" s="104"/>
    </row>
    <row r="81" spans="2:19">
      <c r="B81" s="6"/>
      <c r="C81" s="105"/>
      <c r="D81" s="6"/>
      <c r="E81" s="6"/>
      <c r="F81" s="106"/>
      <c r="G81" s="6"/>
      <c r="H81" s="6"/>
      <c r="I81" s="6"/>
      <c r="J81" s="178"/>
      <c r="K81" s="7"/>
      <c r="L81" s="7"/>
      <c r="M81" s="7"/>
      <c r="N81" s="188"/>
      <c r="O81" s="188"/>
      <c r="P81" s="8"/>
      <c r="Q81" s="8"/>
      <c r="R81" s="8"/>
      <c r="S81" s="8"/>
    </row>
    <row r="82" spans="2:19">
      <c r="B82" s="100"/>
      <c r="C82" s="101"/>
      <c r="D82" s="100"/>
      <c r="E82" s="100"/>
      <c r="F82" s="102"/>
      <c r="G82" s="100"/>
      <c r="H82" s="100"/>
      <c r="I82" s="100"/>
      <c r="J82" s="177"/>
      <c r="K82" s="103"/>
      <c r="L82" s="103"/>
      <c r="M82" s="103"/>
      <c r="N82" s="187"/>
      <c r="O82" s="187"/>
      <c r="P82" s="104"/>
      <c r="Q82" s="104"/>
      <c r="R82" s="104"/>
      <c r="S82" s="104"/>
    </row>
    <row r="83" spans="2:19">
      <c r="B83" s="6"/>
      <c r="C83" s="105"/>
      <c r="D83" s="6"/>
      <c r="E83" s="6"/>
      <c r="F83" s="106"/>
      <c r="G83" s="6"/>
      <c r="H83" s="6"/>
      <c r="I83" s="6"/>
      <c r="J83" s="178"/>
      <c r="K83" s="7"/>
      <c r="L83" s="7"/>
      <c r="M83" s="7"/>
      <c r="N83" s="188"/>
      <c r="O83" s="188"/>
      <c r="P83" s="8"/>
      <c r="Q83" s="8"/>
      <c r="R83" s="8"/>
      <c r="S83" s="8"/>
    </row>
    <row r="84" spans="2:19">
      <c r="B84" s="100"/>
      <c r="C84" s="101"/>
      <c r="D84" s="100"/>
      <c r="E84" s="100"/>
      <c r="F84" s="102"/>
      <c r="G84" s="100"/>
      <c r="H84" s="100"/>
      <c r="I84" s="100"/>
      <c r="J84" s="177"/>
      <c r="K84" s="103"/>
      <c r="L84" s="103"/>
      <c r="M84" s="103"/>
      <c r="N84" s="187"/>
      <c r="O84" s="187"/>
      <c r="P84" s="104"/>
      <c r="Q84" s="104"/>
      <c r="R84" s="104"/>
      <c r="S84" s="104"/>
    </row>
    <row r="85" spans="2:19">
      <c r="B85" s="6"/>
      <c r="C85" s="105"/>
      <c r="D85" s="6"/>
      <c r="E85" s="6"/>
      <c r="F85" s="106"/>
      <c r="G85" s="6"/>
      <c r="H85" s="6"/>
      <c r="I85" s="6"/>
      <c r="J85" s="178"/>
      <c r="K85" s="7"/>
      <c r="L85" s="7"/>
      <c r="M85" s="7"/>
      <c r="N85" s="188"/>
      <c r="O85" s="188"/>
      <c r="P85" s="8"/>
      <c r="Q85" s="8"/>
      <c r="R85" s="8"/>
      <c r="S85" s="8"/>
    </row>
    <row r="86" spans="2:19">
      <c r="B86" s="100"/>
      <c r="C86" s="101"/>
      <c r="D86" s="100"/>
      <c r="E86" s="100"/>
      <c r="F86" s="102"/>
      <c r="G86" s="100"/>
      <c r="H86" s="100"/>
      <c r="I86" s="100"/>
      <c r="J86" s="177"/>
      <c r="K86" s="103"/>
      <c r="L86" s="103"/>
      <c r="M86" s="103"/>
      <c r="N86" s="187"/>
      <c r="O86" s="187"/>
      <c r="P86" s="104"/>
      <c r="Q86" s="104"/>
      <c r="R86" s="104"/>
      <c r="S86" s="104"/>
    </row>
    <row r="87" spans="2:19">
      <c r="B87" s="6"/>
      <c r="C87" s="105"/>
      <c r="D87" s="6"/>
      <c r="E87" s="6"/>
      <c r="F87" s="106"/>
      <c r="G87" s="6"/>
      <c r="H87" s="6"/>
      <c r="I87" s="6"/>
      <c r="J87" s="178"/>
      <c r="K87" s="7"/>
      <c r="L87" s="7"/>
      <c r="M87" s="7"/>
      <c r="N87" s="188"/>
      <c r="O87" s="188"/>
      <c r="P87" s="8"/>
      <c r="Q87" s="8"/>
      <c r="R87" s="8"/>
      <c r="S87" s="8"/>
    </row>
    <row r="88" spans="2:19">
      <c r="B88" s="100"/>
      <c r="C88" s="101"/>
      <c r="D88" s="100"/>
      <c r="E88" s="100"/>
      <c r="F88" s="102"/>
      <c r="G88" s="100"/>
      <c r="H88" s="100"/>
      <c r="I88" s="100"/>
      <c r="J88" s="177"/>
      <c r="K88" s="103"/>
      <c r="L88" s="103"/>
      <c r="M88" s="103"/>
      <c r="N88" s="187"/>
      <c r="O88" s="187"/>
      <c r="P88" s="104"/>
      <c r="Q88" s="104"/>
      <c r="R88" s="104"/>
      <c r="S88" s="104"/>
    </row>
    <row r="89" spans="2:19">
      <c r="B89" s="6"/>
      <c r="C89" s="105"/>
      <c r="D89" s="6"/>
      <c r="E89" s="6"/>
      <c r="F89" s="106"/>
      <c r="G89" s="6"/>
      <c r="H89" s="6"/>
      <c r="I89" s="6"/>
      <c r="J89" s="178"/>
      <c r="K89" s="7"/>
      <c r="L89" s="7"/>
      <c r="M89" s="7"/>
      <c r="N89" s="188"/>
      <c r="O89" s="188"/>
      <c r="P89" s="8"/>
      <c r="Q89" s="8"/>
      <c r="R89" s="8"/>
      <c r="S89" s="8"/>
    </row>
    <row r="90" spans="2:19">
      <c r="B90" s="100"/>
      <c r="C90" s="101"/>
      <c r="D90" s="100"/>
      <c r="E90" s="100"/>
      <c r="F90" s="102"/>
      <c r="G90" s="100"/>
      <c r="H90" s="100"/>
      <c r="I90" s="100"/>
      <c r="J90" s="177"/>
      <c r="K90" s="103"/>
      <c r="L90" s="103"/>
      <c r="M90" s="103"/>
      <c r="N90" s="187"/>
      <c r="O90" s="187"/>
      <c r="P90" s="104"/>
      <c r="Q90" s="104"/>
      <c r="R90" s="104"/>
      <c r="S90" s="104"/>
    </row>
    <row r="91" spans="2:19">
      <c r="B91" s="6"/>
      <c r="C91" s="105"/>
      <c r="D91" s="6"/>
      <c r="E91" s="6"/>
      <c r="F91" s="106"/>
      <c r="G91" s="6"/>
      <c r="H91" s="6"/>
      <c r="I91" s="6"/>
      <c r="J91" s="178"/>
      <c r="K91" s="7"/>
      <c r="L91" s="7"/>
      <c r="M91" s="7"/>
      <c r="N91" s="188"/>
      <c r="O91" s="188"/>
      <c r="P91" s="8"/>
      <c r="Q91" s="8"/>
      <c r="R91" s="8"/>
      <c r="S91" s="8"/>
    </row>
    <row r="92" spans="2:19">
      <c r="B92" s="100"/>
      <c r="C92" s="101"/>
      <c r="D92" s="100"/>
      <c r="E92" s="100"/>
      <c r="F92" s="102"/>
      <c r="G92" s="100"/>
      <c r="H92" s="100"/>
      <c r="I92" s="100"/>
      <c r="J92" s="177"/>
      <c r="K92" s="103"/>
      <c r="L92" s="103"/>
      <c r="M92" s="103"/>
      <c r="N92" s="187"/>
      <c r="O92" s="187"/>
      <c r="P92" s="104"/>
      <c r="Q92" s="104"/>
      <c r="R92" s="104"/>
      <c r="S92" s="104"/>
    </row>
    <row r="93" spans="2:19">
      <c r="B93" s="6"/>
      <c r="C93" s="105"/>
      <c r="D93" s="6"/>
      <c r="E93" s="6"/>
      <c r="F93" s="106"/>
      <c r="G93" s="6"/>
      <c r="H93" s="6"/>
      <c r="I93" s="6"/>
      <c r="J93" s="178"/>
      <c r="K93" s="7"/>
      <c r="L93" s="7"/>
      <c r="M93" s="7"/>
      <c r="N93" s="188"/>
      <c r="O93" s="188"/>
      <c r="P93" s="8"/>
      <c r="Q93" s="8"/>
      <c r="R93" s="8"/>
      <c r="S93" s="8"/>
    </row>
    <row r="94" spans="2:19">
      <c r="B94" s="100"/>
      <c r="C94" s="101"/>
      <c r="D94" s="100"/>
      <c r="E94" s="100"/>
      <c r="F94" s="102"/>
      <c r="G94" s="100"/>
      <c r="H94" s="100"/>
      <c r="I94" s="100"/>
      <c r="J94" s="177"/>
      <c r="K94" s="103"/>
      <c r="L94" s="103"/>
      <c r="M94" s="103"/>
      <c r="N94" s="187"/>
      <c r="O94" s="187"/>
      <c r="P94" s="104"/>
      <c r="Q94" s="104"/>
      <c r="R94" s="104"/>
      <c r="S94" s="104"/>
    </row>
    <row r="95" spans="2:19">
      <c r="B95" s="6"/>
      <c r="C95" s="105"/>
      <c r="D95" s="6"/>
      <c r="E95" s="6"/>
      <c r="F95" s="106"/>
      <c r="G95" s="6"/>
      <c r="H95" s="6"/>
      <c r="I95" s="6"/>
      <c r="J95" s="178"/>
      <c r="K95" s="7"/>
      <c r="L95" s="7"/>
      <c r="M95" s="7"/>
      <c r="N95" s="188"/>
      <c r="O95" s="188"/>
      <c r="P95" s="8"/>
      <c r="Q95" s="8"/>
      <c r="R95" s="8"/>
      <c r="S95" s="8"/>
    </row>
    <row r="96" spans="2:19">
      <c r="B96" s="100"/>
      <c r="C96" s="101"/>
      <c r="D96" s="100"/>
      <c r="E96" s="100"/>
      <c r="F96" s="102"/>
      <c r="G96" s="100"/>
      <c r="H96" s="100"/>
      <c r="I96" s="100"/>
      <c r="J96" s="177"/>
      <c r="K96" s="103"/>
      <c r="L96" s="103"/>
      <c r="M96" s="103"/>
      <c r="N96" s="187"/>
      <c r="O96" s="187"/>
      <c r="P96" s="104"/>
      <c r="Q96" s="104"/>
      <c r="R96" s="104"/>
      <c r="S96" s="104"/>
    </row>
    <row r="97" spans="2:19">
      <c r="B97" s="6"/>
      <c r="C97" s="105"/>
      <c r="D97" s="6"/>
      <c r="E97" s="6"/>
      <c r="F97" s="106"/>
      <c r="G97" s="6"/>
      <c r="H97" s="6"/>
      <c r="I97" s="6"/>
      <c r="J97" s="178"/>
      <c r="K97" s="7"/>
      <c r="L97" s="7"/>
      <c r="M97" s="7"/>
      <c r="N97" s="188"/>
      <c r="O97" s="188"/>
      <c r="P97" s="8"/>
      <c r="Q97" s="8"/>
      <c r="R97" s="8"/>
      <c r="S97" s="8"/>
    </row>
    <row r="98" spans="2:19">
      <c r="B98" s="100"/>
      <c r="C98" s="101"/>
      <c r="D98" s="100"/>
      <c r="E98" s="100"/>
      <c r="F98" s="102"/>
      <c r="G98" s="100"/>
      <c r="H98" s="100"/>
      <c r="I98" s="100"/>
      <c r="J98" s="177"/>
      <c r="K98" s="103"/>
      <c r="L98" s="103"/>
      <c r="M98" s="103"/>
      <c r="N98" s="187"/>
      <c r="O98" s="187"/>
      <c r="P98" s="104"/>
      <c r="Q98" s="104"/>
      <c r="R98" s="104"/>
      <c r="S98" s="104"/>
    </row>
    <row r="99" spans="2:19">
      <c r="B99" s="6"/>
      <c r="C99" s="105"/>
      <c r="D99" s="6"/>
      <c r="E99" s="6"/>
      <c r="F99" s="106"/>
      <c r="G99" s="6"/>
      <c r="H99" s="6"/>
      <c r="I99" s="6"/>
      <c r="J99" s="178"/>
      <c r="K99" s="7"/>
      <c r="L99" s="7"/>
      <c r="M99" s="7"/>
      <c r="N99" s="188"/>
      <c r="O99" s="188"/>
      <c r="P99" s="8"/>
      <c r="Q99" s="8"/>
      <c r="R99" s="8"/>
      <c r="S99" s="8"/>
    </row>
    <row r="100" spans="2:19">
      <c r="B100" s="100"/>
      <c r="C100" s="101"/>
      <c r="D100" s="100"/>
      <c r="E100" s="100"/>
      <c r="F100" s="102"/>
      <c r="G100" s="100"/>
      <c r="H100" s="100"/>
      <c r="I100" s="100"/>
      <c r="J100" s="177"/>
      <c r="K100" s="103"/>
      <c r="L100" s="103"/>
      <c r="M100" s="103"/>
      <c r="N100" s="187"/>
      <c r="O100" s="187"/>
      <c r="P100" s="104"/>
      <c r="Q100" s="104"/>
      <c r="R100" s="104"/>
      <c r="S100" s="104"/>
    </row>
    <row r="101" spans="2:19">
      <c r="B101" s="6"/>
      <c r="C101" s="105"/>
      <c r="D101" s="6"/>
      <c r="E101" s="6"/>
      <c r="F101" s="106"/>
      <c r="G101" s="6"/>
      <c r="H101" s="6"/>
      <c r="I101" s="6"/>
      <c r="J101" s="178"/>
      <c r="K101" s="7"/>
      <c r="L101" s="7"/>
      <c r="M101" s="7"/>
      <c r="N101" s="188"/>
      <c r="O101" s="188"/>
      <c r="P101" s="8"/>
      <c r="Q101" s="8"/>
      <c r="R101" s="8"/>
      <c r="S101" s="8"/>
    </row>
    <row r="102" spans="2:19">
      <c r="B102" s="100"/>
      <c r="C102" s="101"/>
      <c r="D102" s="100"/>
      <c r="E102" s="100"/>
      <c r="F102" s="102"/>
      <c r="G102" s="100"/>
      <c r="H102" s="100"/>
      <c r="I102" s="100"/>
      <c r="J102" s="177"/>
      <c r="K102" s="103"/>
      <c r="L102" s="103"/>
      <c r="M102" s="103"/>
      <c r="N102" s="187"/>
      <c r="O102" s="187"/>
      <c r="P102" s="104"/>
      <c r="Q102" s="104"/>
      <c r="R102" s="104"/>
      <c r="S102" s="104"/>
    </row>
    <row r="103" spans="2:19">
      <c r="B103" s="6"/>
      <c r="C103" s="105"/>
      <c r="D103" s="6"/>
      <c r="E103" s="6"/>
      <c r="F103" s="106"/>
      <c r="G103" s="6"/>
      <c r="H103" s="6"/>
      <c r="I103" s="6"/>
      <c r="J103" s="178"/>
      <c r="K103" s="7"/>
      <c r="L103" s="7"/>
      <c r="M103" s="7"/>
      <c r="N103" s="188"/>
      <c r="O103" s="188"/>
      <c r="P103" s="8"/>
      <c r="Q103" s="8"/>
      <c r="R103" s="8"/>
      <c r="S103" s="8"/>
    </row>
    <row r="104" spans="2:19">
      <c r="B104" s="100"/>
      <c r="C104" s="101"/>
      <c r="D104" s="100"/>
      <c r="E104" s="100"/>
      <c r="F104" s="102"/>
      <c r="G104" s="100"/>
      <c r="H104" s="100"/>
      <c r="I104" s="100"/>
      <c r="J104" s="177"/>
      <c r="K104" s="103"/>
      <c r="L104" s="103"/>
      <c r="M104" s="103"/>
      <c r="N104" s="187"/>
      <c r="O104" s="187"/>
      <c r="P104" s="104"/>
      <c r="Q104" s="104"/>
      <c r="R104" s="104"/>
      <c r="S104" s="104"/>
    </row>
    <row r="105" spans="2:19">
      <c r="B105" s="6"/>
      <c r="C105" s="105"/>
      <c r="D105" s="6"/>
      <c r="E105" s="6"/>
      <c r="F105" s="106"/>
      <c r="G105" s="6"/>
      <c r="H105" s="6"/>
      <c r="I105" s="6"/>
      <c r="J105" s="178"/>
      <c r="K105" s="7"/>
      <c r="L105" s="7"/>
      <c r="M105" s="7"/>
      <c r="N105" s="188"/>
      <c r="O105" s="188"/>
      <c r="P105" s="8"/>
      <c r="Q105" s="8"/>
      <c r="R105" s="8"/>
      <c r="S105" s="8"/>
    </row>
    <row r="106" spans="2:19">
      <c r="B106" s="100"/>
      <c r="C106" s="101"/>
      <c r="D106" s="100"/>
      <c r="E106" s="100"/>
      <c r="F106" s="102"/>
      <c r="G106" s="100"/>
      <c r="H106" s="100"/>
      <c r="I106" s="100"/>
      <c r="J106" s="177"/>
      <c r="K106" s="103"/>
      <c r="L106" s="103"/>
      <c r="M106" s="103"/>
      <c r="N106" s="187"/>
      <c r="O106" s="187"/>
      <c r="P106" s="104"/>
      <c r="Q106" s="104"/>
      <c r="R106" s="104"/>
      <c r="S106" s="104"/>
    </row>
    <row r="107" spans="2:19">
      <c r="B107" s="6"/>
      <c r="C107" s="105"/>
      <c r="D107" s="6"/>
      <c r="E107" s="6"/>
      <c r="F107" s="106"/>
      <c r="G107" s="6"/>
      <c r="H107" s="6"/>
      <c r="I107" s="6"/>
      <c r="J107" s="178"/>
      <c r="K107" s="7"/>
      <c r="L107" s="7"/>
      <c r="M107" s="7"/>
      <c r="N107" s="188"/>
      <c r="O107" s="188"/>
      <c r="P107" s="8"/>
      <c r="Q107" s="8"/>
      <c r="R107" s="8"/>
      <c r="S107" s="8"/>
    </row>
    <row r="108" spans="2:19">
      <c r="B108" s="100"/>
      <c r="C108" s="101"/>
      <c r="D108" s="100"/>
      <c r="E108" s="100"/>
      <c r="F108" s="102"/>
      <c r="G108" s="100"/>
      <c r="H108" s="100"/>
      <c r="I108" s="100"/>
      <c r="J108" s="177"/>
      <c r="K108" s="103"/>
      <c r="L108" s="103"/>
      <c r="M108" s="103"/>
      <c r="N108" s="187"/>
      <c r="O108" s="187"/>
      <c r="P108" s="104"/>
      <c r="Q108" s="104"/>
      <c r="R108" s="104"/>
      <c r="S108" s="104"/>
    </row>
    <row r="109" spans="2:19">
      <c r="B109" s="6"/>
      <c r="C109" s="105"/>
      <c r="D109" s="6"/>
      <c r="E109" s="6"/>
      <c r="F109" s="106"/>
      <c r="G109" s="6"/>
      <c r="H109" s="6"/>
      <c r="I109" s="6"/>
      <c r="J109" s="178"/>
      <c r="K109" s="7"/>
      <c r="L109" s="7"/>
      <c r="M109" s="7"/>
      <c r="N109" s="188"/>
      <c r="O109" s="188"/>
      <c r="P109" s="8"/>
      <c r="Q109" s="8"/>
      <c r="R109" s="8"/>
      <c r="S109" s="8"/>
    </row>
    <row r="110" spans="2:19">
      <c r="B110" s="100"/>
      <c r="C110" s="101"/>
      <c r="D110" s="100"/>
      <c r="E110" s="100"/>
      <c r="F110" s="102"/>
      <c r="G110" s="100"/>
      <c r="H110" s="100"/>
      <c r="I110" s="100"/>
      <c r="J110" s="177"/>
      <c r="K110" s="103"/>
      <c r="L110" s="103"/>
      <c r="M110" s="103"/>
      <c r="N110" s="187"/>
      <c r="O110" s="187"/>
      <c r="P110" s="104"/>
      <c r="Q110" s="104"/>
      <c r="R110" s="104"/>
      <c r="S110" s="104"/>
    </row>
    <row r="111" spans="2:19">
      <c r="B111" s="6"/>
      <c r="C111" s="105"/>
      <c r="D111" s="6"/>
      <c r="E111" s="6"/>
      <c r="F111" s="106"/>
      <c r="G111" s="6"/>
      <c r="H111" s="6"/>
      <c r="I111" s="6"/>
      <c r="J111" s="178"/>
      <c r="K111" s="7"/>
      <c r="L111" s="7"/>
      <c r="M111" s="7"/>
      <c r="N111" s="188"/>
      <c r="O111" s="188"/>
      <c r="P111" s="8"/>
      <c r="Q111" s="8"/>
      <c r="R111" s="8"/>
      <c r="S111" s="8"/>
    </row>
    <row r="112" spans="2:19">
      <c r="B112" s="100"/>
      <c r="C112" s="101"/>
      <c r="D112" s="100"/>
      <c r="E112" s="100"/>
      <c r="F112" s="102"/>
      <c r="G112" s="100"/>
      <c r="H112" s="100"/>
      <c r="I112" s="100"/>
      <c r="J112" s="177"/>
      <c r="K112" s="103"/>
      <c r="L112" s="103"/>
      <c r="M112" s="103"/>
      <c r="N112" s="187"/>
      <c r="O112" s="187"/>
      <c r="P112" s="104"/>
      <c r="Q112" s="104"/>
      <c r="R112" s="104"/>
      <c r="S112" s="104"/>
    </row>
    <row r="113" spans="2:19">
      <c r="B113" s="6"/>
      <c r="C113" s="105"/>
      <c r="D113" s="6"/>
      <c r="E113" s="6"/>
      <c r="F113" s="106"/>
      <c r="G113" s="6"/>
      <c r="H113" s="6"/>
      <c r="I113" s="6"/>
      <c r="J113" s="178"/>
      <c r="K113" s="7"/>
      <c r="L113" s="7"/>
      <c r="M113" s="7"/>
      <c r="N113" s="188"/>
      <c r="O113" s="188"/>
      <c r="P113" s="8"/>
      <c r="Q113" s="8"/>
      <c r="R113" s="8"/>
      <c r="S113" s="8"/>
    </row>
    <row r="114" spans="2:19">
      <c r="B114" s="100"/>
      <c r="C114" s="101"/>
      <c r="D114" s="100"/>
      <c r="E114" s="100"/>
      <c r="F114" s="102"/>
      <c r="G114" s="100"/>
      <c r="H114" s="100"/>
      <c r="I114" s="100"/>
      <c r="J114" s="177"/>
      <c r="K114" s="103"/>
      <c r="L114" s="103"/>
      <c r="M114" s="103"/>
      <c r="N114" s="187"/>
      <c r="O114" s="187"/>
      <c r="P114" s="104"/>
      <c r="Q114" s="104"/>
      <c r="R114" s="104"/>
      <c r="S114" s="104"/>
    </row>
    <row r="115" spans="2:19">
      <c r="B115" s="6"/>
      <c r="C115" s="105"/>
      <c r="D115" s="6"/>
      <c r="E115" s="6"/>
      <c r="F115" s="106"/>
      <c r="G115" s="6"/>
      <c r="H115" s="6"/>
      <c r="I115" s="6"/>
      <c r="J115" s="178"/>
      <c r="K115" s="7"/>
      <c r="L115" s="7"/>
      <c r="M115" s="7"/>
      <c r="N115" s="188"/>
      <c r="O115" s="188"/>
      <c r="P115" s="8"/>
      <c r="Q115" s="8"/>
      <c r="R115" s="8"/>
      <c r="S115" s="8"/>
    </row>
    <row r="116" spans="2:19">
      <c r="B116" s="100"/>
      <c r="C116" s="101"/>
      <c r="D116" s="100"/>
      <c r="E116" s="100"/>
      <c r="F116" s="102"/>
      <c r="G116" s="100"/>
      <c r="H116" s="100"/>
      <c r="I116" s="100"/>
      <c r="J116" s="177"/>
      <c r="K116" s="103"/>
      <c r="L116" s="103"/>
      <c r="M116" s="103"/>
      <c r="N116" s="187"/>
      <c r="O116" s="187"/>
      <c r="P116" s="104"/>
      <c r="Q116" s="104"/>
      <c r="R116" s="104"/>
      <c r="S116" s="104"/>
    </row>
    <row r="117" spans="2:19">
      <c r="B117" s="6"/>
      <c r="C117" s="105"/>
      <c r="D117" s="6"/>
      <c r="E117" s="6"/>
      <c r="F117" s="106"/>
      <c r="G117" s="6"/>
      <c r="H117" s="6"/>
      <c r="I117" s="6"/>
      <c r="J117" s="178"/>
      <c r="K117" s="7"/>
      <c r="L117" s="7"/>
      <c r="M117" s="7"/>
      <c r="N117" s="188"/>
      <c r="O117" s="188"/>
      <c r="P117" s="8"/>
      <c r="Q117" s="8"/>
      <c r="R117" s="8"/>
      <c r="S117" s="8"/>
    </row>
    <row r="118" spans="2:19">
      <c r="B118" s="100"/>
      <c r="C118" s="101"/>
      <c r="D118" s="100"/>
      <c r="E118" s="100"/>
      <c r="F118" s="102"/>
      <c r="G118" s="100"/>
      <c r="H118" s="100"/>
      <c r="I118" s="100"/>
      <c r="J118" s="177"/>
      <c r="K118" s="103"/>
      <c r="L118" s="103"/>
      <c r="M118" s="103"/>
      <c r="N118" s="187"/>
      <c r="O118" s="187"/>
      <c r="P118" s="104"/>
      <c r="Q118" s="104"/>
      <c r="R118" s="104"/>
      <c r="S118" s="104"/>
    </row>
    <row r="119" spans="2:19">
      <c r="B119" s="6"/>
      <c r="C119" s="105"/>
      <c r="D119" s="6"/>
      <c r="E119" s="6"/>
      <c r="F119" s="106"/>
      <c r="G119" s="6"/>
      <c r="H119" s="6"/>
      <c r="I119" s="6"/>
      <c r="J119" s="178"/>
      <c r="K119" s="7"/>
      <c r="L119" s="7"/>
      <c r="M119" s="7"/>
      <c r="N119" s="188"/>
      <c r="O119" s="188"/>
      <c r="P119" s="8"/>
      <c r="Q119" s="8"/>
      <c r="R119" s="8"/>
      <c r="S119" s="8"/>
    </row>
    <row r="120" spans="2:19">
      <c r="B120" s="100"/>
      <c r="C120" s="101"/>
      <c r="D120" s="100"/>
      <c r="E120" s="100"/>
      <c r="F120" s="102"/>
      <c r="G120" s="100"/>
      <c r="H120" s="100"/>
      <c r="I120" s="100"/>
      <c r="J120" s="177"/>
      <c r="K120" s="103"/>
      <c r="L120" s="103"/>
      <c r="M120" s="103"/>
      <c r="N120" s="187"/>
      <c r="O120" s="187"/>
      <c r="P120" s="104"/>
      <c r="Q120" s="104"/>
      <c r="R120" s="104"/>
      <c r="S120" s="104"/>
    </row>
    <row r="121" spans="2:19">
      <c r="B121" s="6"/>
      <c r="C121" s="105"/>
      <c r="D121" s="6"/>
      <c r="E121" s="6"/>
      <c r="F121" s="106"/>
      <c r="G121" s="6"/>
      <c r="H121" s="6"/>
      <c r="I121" s="6"/>
      <c r="J121" s="178"/>
      <c r="K121" s="7"/>
      <c r="L121" s="7"/>
      <c r="M121" s="7"/>
      <c r="N121" s="188"/>
      <c r="O121" s="188"/>
      <c r="P121" s="8"/>
      <c r="Q121" s="8"/>
      <c r="R121" s="8"/>
      <c r="S121" s="8"/>
    </row>
    <row r="122" spans="2:19">
      <c r="B122" s="100"/>
      <c r="C122" s="101"/>
      <c r="D122" s="100"/>
      <c r="E122" s="100"/>
      <c r="F122" s="102"/>
      <c r="G122" s="100"/>
      <c r="H122" s="100"/>
      <c r="I122" s="100"/>
      <c r="J122" s="177"/>
      <c r="K122" s="103"/>
      <c r="L122" s="103"/>
      <c r="M122" s="103"/>
      <c r="N122" s="187"/>
      <c r="O122" s="187"/>
      <c r="P122" s="104"/>
      <c r="Q122" s="104"/>
      <c r="R122" s="104"/>
      <c r="S122" s="104"/>
    </row>
    <row r="123" spans="2:19">
      <c r="B123" s="6"/>
      <c r="C123" s="105"/>
      <c r="D123" s="6"/>
      <c r="E123" s="6"/>
      <c r="F123" s="106"/>
      <c r="G123" s="6"/>
      <c r="H123" s="6"/>
      <c r="I123" s="6"/>
      <c r="J123" s="178"/>
      <c r="K123" s="7"/>
      <c r="L123" s="7"/>
      <c r="M123" s="7"/>
      <c r="N123" s="188"/>
      <c r="O123" s="188"/>
      <c r="P123" s="8"/>
      <c r="Q123" s="8"/>
      <c r="R123" s="8"/>
      <c r="S123" s="8"/>
    </row>
    <row r="124" spans="2:19">
      <c r="B124" s="100"/>
      <c r="C124" s="101"/>
      <c r="D124" s="100"/>
      <c r="E124" s="100"/>
      <c r="F124" s="102"/>
      <c r="G124" s="100"/>
      <c r="H124" s="100"/>
      <c r="I124" s="100"/>
      <c r="J124" s="177"/>
      <c r="K124" s="103"/>
      <c r="L124" s="103"/>
      <c r="M124" s="103"/>
      <c r="N124" s="187"/>
      <c r="O124" s="187"/>
      <c r="P124" s="104"/>
      <c r="Q124" s="104"/>
      <c r="R124" s="104"/>
      <c r="S124" s="104"/>
    </row>
    <row r="125" spans="2:19">
      <c r="B125" s="6"/>
      <c r="C125" s="105"/>
      <c r="D125" s="6"/>
      <c r="E125" s="6"/>
      <c r="F125" s="106"/>
      <c r="G125" s="6"/>
      <c r="H125" s="6"/>
      <c r="I125" s="6"/>
      <c r="J125" s="178"/>
      <c r="K125" s="7"/>
      <c r="L125" s="7"/>
      <c r="M125" s="7"/>
      <c r="N125" s="188"/>
      <c r="O125" s="188"/>
      <c r="P125" s="8"/>
      <c r="Q125" s="8"/>
      <c r="R125" s="8"/>
      <c r="S125" s="8"/>
    </row>
    <row r="126" spans="2:19">
      <c r="B126" s="100"/>
      <c r="C126" s="101"/>
      <c r="D126" s="100"/>
      <c r="E126" s="100"/>
      <c r="F126" s="102"/>
      <c r="G126" s="100"/>
      <c r="H126" s="100"/>
      <c r="I126" s="100"/>
      <c r="J126" s="177"/>
      <c r="K126" s="103"/>
      <c r="L126" s="103"/>
      <c r="M126" s="103"/>
      <c r="N126" s="187"/>
      <c r="O126" s="187"/>
      <c r="P126" s="104"/>
      <c r="Q126" s="104"/>
      <c r="R126" s="104"/>
      <c r="S126" s="104"/>
    </row>
    <row r="127" spans="2:19">
      <c r="B127" s="6"/>
      <c r="C127" s="105"/>
      <c r="D127" s="6"/>
      <c r="E127" s="6"/>
      <c r="F127" s="106"/>
      <c r="G127" s="6"/>
      <c r="H127" s="6"/>
      <c r="I127" s="6"/>
      <c r="J127" s="178"/>
      <c r="K127" s="7"/>
      <c r="L127" s="7"/>
      <c r="M127" s="7"/>
      <c r="N127" s="188"/>
      <c r="O127" s="188"/>
      <c r="P127" s="8"/>
      <c r="Q127" s="8"/>
      <c r="R127" s="8"/>
      <c r="S127" s="8"/>
    </row>
    <row r="128" spans="2:19">
      <c r="B128" s="100"/>
      <c r="C128" s="101"/>
      <c r="D128" s="100"/>
      <c r="E128" s="100"/>
      <c r="F128" s="102"/>
      <c r="G128" s="100"/>
      <c r="H128" s="100"/>
      <c r="I128" s="100"/>
      <c r="J128" s="177"/>
      <c r="K128" s="103"/>
      <c r="L128" s="103"/>
      <c r="M128" s="103"/>
      <c r="N128" s="187"/>
      <c r="O128" s="187"/>
      <c r="P128" s="104"/>
      <c r="Q128" s="104"/>
      <c r="R128" s="104"/>
      <c r="S128" s="104"/>
    </row>
    <row r="129" spans="2:19">
      <c r="B129" s="6"/>
      <c r="C129" s="105"/>
      <c r="D129" s="6"/>
      <c r="E129" s="6"/>
      <c r="F129" s="106"/>
      <c r="G129" s="6"/>
      <c r="H129" s="6"/>
      <c r="I129" s="6"/>
      <c r="J129" s="178"/>
      <c r="K129" s="7"/>
      <c r="L129" s="7"/>
      <c r="M129" s="7"/>
      <c r="N129" s="188"/>
      <c r="O129" s="188"/>
      <c r="P129" s="8"/>
      <c r="Q129" s="8"/>
      <c r="R129" s="8"/>
      <c r="S129" s="8"/>
    </row>
    <row r="130" spans="2:19">
      <c r="B130" s="100"/>
      <c r="C130" s="101"/>
      <c r="D130" s="100"/>
      <c r="E130" s="100"/>
      <c r="F130" s="102"/>
      <c r="G130" s="100"/>
      <c r="H130" s="100"/>
      <c r="I130" s="100"/>
      <c r="J130" s="177"/>
      <c r="K130" s="103"/>
      <c r="L130" s="103"/>
      <c r="M130" s="103"/>
      <c r="N130" s="187"/>
      <c r="O130" s="187"/>
      <c r="P130" s="104"/>
      <c r="Q130" s="104"/>
      <c r="R130" s="104"/>
      <c r="S130" s="104"/>
    </row>
    <row r="131" spans="2:19">
      <c r="B131" s="6"/>
      <c r="C131" s="105"/>
      <c r="D131" s="6"/>
      <c r="E131" s="6"/>
      <c r="F131" s="106"/>
      <c r="G131" s="6"/>
      <c r="H131" s="6"/>
      <c r="I131" s="6"/>
      <c r="J131" s="178"/>
      <c r="K131" s="7"/>
      <c r="L131" s="7"/>
      <c r="M131" s="7"/>
      <c r="N131" s="188"/>
      <c r="O131" s="188"/>
      <c r="P131" s="8"/>
      <c r="Q131" s="8"/>
      <c r="R131" s="8"/>
      <c r="S131" s="8"/>
    </row>
    <row r="132" spans="2:19">
      <c r="B132" s="100"/>
      <c r="C132" s="101"/>
      <c r="D132" s="100"/>
      <c r="E132" s="100"/>
      <c r="F132" s="102"/>
      <c r="G132" s="100"/>
      <c r="H132" s="100"/>
      <c r="I132" s="100"/>
      <c r="J132" s="177"/>
      <c r="K132" s="103"/>
      <c r="L132" s="103"/>
      <c r="M132" s="103"/>
      <c r="N132" s="187"/>
      <c r="O132" s="187"/>
      <c r="P132" s="104"/>
      <c r="Q132" s="104"/>
      <c r="R132" s="104"/>
      <c r="S132" s="104"/>
    </row>
    <row r="133" spans="2:19">
      <c r="B133" s="6"/>
      <c r="C133" s="105"/>
      <c r="D133" s="6"/>
      <c r="E133" s="6"/>
      <c r="F133" s="106"/>
      <c r="G133" s="6"/>
      <c r="H133" s="6"/>
      <c r="I133" s="6"/>
      <c r="J133" s="178"/>
      <c r="K133" s="7"/>
      <c r="L133" s="7"/>
      <c r="M133" s="7"/>
      <c r="N133" s="188"/>
      <c r="O133" s="188"/>
      <c r="P133" s="8"/>
      <c r="Q133" s="8"/>
      <c r="R133" s="8"/>
      <c r="S133" s="8"/>
    </row>
    <row r="134" spans="2:19">
      <c r="B134" s="100"/>
      <c r="C134" s="101"/>
      <c r="D134" s="100"/>
      <c r="E134" s="100"/>
      <c r="F134" s="102"/>
      <c r="G134" s="100"/>
      <c r="H134" s="100"/>
      <c r="I134" s="100"/>
      <c r="J134" s="177"/>
      <c r="K134" s="103"/>
      <c r="L134" s="103"/>
      <c r="M134" s="103"/>
      <c r="N134" s="187"/>
      <c r="O134" s="187"/>
      <c r="P134" s="104"/>
      <c r="Q134" s="104"/>
      <c r="R134" s="104"/>
      <c r="S134" s="104"/>
    </row>
    <row r="135" spans="2:19">
      <c r="B135" s="6"/>
      <c r="C135" s="105"/>
      <c r="D135" s="6"/>
      <c r="E135" s="6"/>
      <c r="F135" s="106"/>
      <c r="G135" s="6"/>
      <c r="H135" s="6"/>
      <c r="I135" s="6"/>
      <c r="J135" s="178"/>
      <c r="K135" s="7"/>
      <c r="L135" s="7"/>
      <c r="M135" s="7"/>
      <c r="N135" s="188"/>
      <c r="O135" s="188"/>
      <c r="P135" s="8"/>
      <c r="Q135" s="8"/>
      <c r="R135" s="8"/>
      <c r="S135" s="8"/>
    </row>
    <row r="136" spans="2:19">
      <c r="B136" s="100"/>
      <c r="C136" s="101"/>
      <c r="D136" s="100"/>
      <c r="E136" s="100"/>
      <c r="F136" s="102"/>
      <c r="G136" s="100"/>
      <c r="H136" s="100"/>
      <c r="I136" s="100"/>
      <c r="J136" s="177"/>
      <c r="K136" s="103"/>
      <c r="L136" s="103"/>
      <c r="M136" s="103"/>
      <c r="N136" s="187"/>
      <c r="O136" s="187"/>
      <c r="P136" s="104"/>
      <c r="Q136" s="104"/>
      <c r="R136" s="104"/>
      <c r="S136" s="104"/>
    </row>
    <row r="137" spans="2:19">
      <c r="B137" s="6"/>
      <c r="C137" s="105"/>
      <c r="D137" s="6"/>
      <c r="E137" s="6"/>
      <c r="F137" s="106"/>
      <c r="G137" s="6"/>
      <c r="H137" s="6"/>
      <c r="I137" s="6"/>
      <c r="J137" s="178"/>
      <c r="K137" s="7"/>
      <c r="L137" s="7"/>
      <c r="M137" s="7"/>
      <c r="N137" s="188"/>
      <c r="O137" s="188"/>
      <c r="P137" s="8"/>
      <c r="Q137" s="8"/>
      <c r="R137" s="8"/>
      <c r="S137" s="8"/>
    </row>
    <row r="138" spans="2:19">
      <c r="B138" s="100"/>
      <c r="C138" s="101"/>
      <c r="D138" s="100"/>
      <c r="E138" s="100"/>
      <c r="F138" s="102"/>
      <c r="G138" s="100"/>
      <c r="H138" s="100"/>
      <c r="I138" s="100"/>
      <c r="J138" s="177"/>
      <c r="K138" s="103"/>
      <c r="L138" s="103"/>
      <c r="M138" s="103"/>
      <c r="N138" s="187"/>
      <c r="O138" s="187"/>
      <c r="P138" s="104"/>
      <c r="Q138" s="104"/>
      <c r="R138" s="104"/>
      <c r="S138" s="104"/>
    </row>
    <row r="139" spans="2:19">
      <c r="B139" s="6"/>
      <c r="C139" s="105"/>
      <c r="D139" s="6"/>
      <c r="E139" s="6"/>
      <c r="F139" s="106"/>
      <c r="G139" s="6"/>
      <c r="H139" s="6"/>
      <c r="I139" s="6"/>
      <c r="J139" s="178"/>
      <c r="K139" s="7"/>
      <c r="L139" s="7"/>
      <c r="M139" s="7"/>
      <c r="N139" s="188"/>
      <c r="O139" s="188"/>
      <c r="P139" s="8"/>
      <c r="Q139" s="8"/>
      <c r="R139" s="8"/>
      <c r="S139" s="8"/>
    </row>
    <row r="140" spans="2:19">
      <c r="B140" s="100"/>
      <c r="C140" s="101"/>
      <c r="D140" s="100"/>
      <c r="E140" s="100"/>
      <c r="F140" s="102"/>
      <c r="G140" s="100"/>
      <c r="H140" s="100"/>
      <c r="I140" s="100"/>
      <c r="J140" s="177"/>
      <c r="K140" s="103"/>
      <c r="L140" s="103"/>
      <c r="M140" s="103"/>
      <c r="N140" s="187"/>
      <c r="O140" s="187"/>
      <c r="P140" s="104"/>
      <c r="Q140" s="104"/>
      <c r="R140" s="104"/>
      <c r="S140" s="104"/>
    </row>
    <row r="141" spans="2:19">
      <c r="B141" s="6"/>
      <c r="C141" s="105"/>
      <c r="D141" s="6"/>
      <c r="E141" s="6"/>
      <c r="F141" s="106"/>
      <c r="G141" s="6"/>
      <c r="H141" s="6"/>
      <c r="I141" s="6"/>
      <c r="J141" s="178"/>
      <c r="K141" s="7"/>
      <c r="L141" s="7"/>
      <c r="M141" s="7"/>
      <c r="N141" s="188"/>
      <c r="O141" s="188"/>
      <c r="P141" s="8"/>
      <c r="Q141" s="8"/>
      <c r="R141" s="8"/>
      <c r="S141" s="8"/>
    </row>
    <row r="142" spans="2:19">
      <c r="B142" s="100"/>
      <c r="C142" s="101"/>
      <c r="D142" s="100"/>
      <c r="E142" s="100"/>
      <c r="F142" s="102"/>
      <c r="G142" s="100"/>
      <c r="H142" s="100"/>
      <c r="I142" s="100"/>
      <c r="J142" s="177"/>
      <c r="K142" s="103"/>
      <c r="L142" s="103"/>
      <c r="M142" s="103"/>
      <c r="N142" s="187"/>
      <c r="O142" s="187"/>
      <c r="P142" s="104"/>
      <c r="Q142" s="104"/>
      <c r="R142" s="104"/>
      <c r="S142" s="104"/>
    </row>
    <row r="143" spans="2:19">
      <c r="B143" s="6"/>
      <c r="C143" s="105"/>
      <c r="D143" s="6"/>
      <c r="E143" s="6"/>
      <c r="F143" s="106"/>
      <c r="G143" s="6"/>
      <c r="H143" s="6"/>
      <c r="I143" s="6"/>
      <c r="J143" s="178"/>
      <c r="K143" s="7"/>
      <c r="L143" s="7"/>
      <c r="M143" s="7"/>
      <c r="N143" s="188"/>
      <c r="O143" s="188"/>
      <c r="P143" s="8"/>
      <c r="Q143" s="8"/>
      <c r="R143" s="8"/>
      <c r="S143" s="8"/>
    </row>
    <row r="144" spans="2:19">
      <c r="B144" s="100"/>
      <c r="C144" s="101"/>
      <c r="D144" s="100"/>
      <c r="E144" s="100"/>
      <c r="F144" s="102"/>
      <c r="G144" s="100"/>
      <c r="H144" s="100"/>
      <c r="I144" s="100"/>
      <c r="J144" s="177"/>
      <c r="K144" s="103"/>
      <c r="L144" s="103"/>
      <c r="M144" s="103"/>
      <c r="N144" s="187"/>
      <c r="O144" s="187"/>
      <c r="P144" s="104"/>
      <c r="Q144" s="104"/>
      <c r="R144" s="104"/>
      <c r="S144" s="104"/>
    </row>
    <row r="145" spans="2:19">
      <c r="B145" s="6"/>
      <c r="C145" s="105"/>
      <c r="D145" s="6"/>
      <c r="E145" s="6"/>
      <c r="F145" s="106"/>
      <c r="G145" s="6"/>
      <c r="H145" s="6"/>
      <c r="I145" s="6"/>
      <c r="J145" s="178"/>
      <c r="K145" s="7"/>
      <c r="L145" s="7"/>
      <c r="M145" s="7"/>
      <c r="N145" s="188"/>
      <c r="O145" s="188"/>
      <c r="P145" s="8"/>
      <c r="Q145" s="8"/>
      <c r="R145" s="8"/>
      <c r="S145" s="8"/>
    </row>
    <row r="146" spans="2:19">
      <c r="B146" s="100"/>
      <c r="C146" s="101"/>
      <c r="D146" s="100"/>
      <c r="E146" s="100"/>
      <c r="F146" s="102"/>
      <c r="G146" s="100"/>
      <c r="H146" s="100"/>
      <c r="I146" s="100"/>
      <c r="J146" s="177"/>
      <c r="K146" s="103"/>
      <c r="L146" s="103"/>
      <c r="M146" s="103"/>
      <c r="N146" s="187"/>
      <c r="O146" s="187"/>
      <c r="P146" s="104"/>
      <c r="Q146" s="104"/>
      <c r="R146" s="104"/>
      <c r="S146" s="104"/>
    </row>
    <row r="147" spans="2:19">
      <c r="B147" s="6"/>
      <c r="C147" s="105"/>
      <c r="D147" s="6"/>
      <c r="E147" s="6"/>
      <c r="F147" s="106"/>
      <c r="G147" s="6"/>
      <c r="H147" s="6"/>
      <c r="I147" s="6"/>
      <c r="J147" s="178"/>
      <c r="K147" s="7"/>
      <c r="L147" s="7"/>
      <c r="M147" s="7"/>
      <c r="N147" s="188"/>
      <c r="O147" s="188"/>
      <c r="P147" s="8"/>
      <c r="Q147" s="8"/>
      <c r="R147" s="8"/>
      <c r="S147" s="8"/>
    </row>
    <row r="148" spans="2:19">
      <c r="B148" s="100"/>
      <c r="C148" s="101"/>
      <c r="D148" s="100"/>
      <c r="E148" s="100"/>
      <c r="F148" s="102"/>
      <c r="G148" s="100"/>
      <c r="H148" s="100"/>
      <c r="I148" s="100"/>
      <c r="J148" s="177"/>
      <c r="K148" s="103"/>
      <c r="L148" s="103"/>
      <c r="M148" s="103"/>
      <c r="N148" s="187"/>
      <c r="O148" s="187"/>
      <c r="P148" s="104"/>
      <c r="Q148" s="104"/>
      <c r="R148" s="104"/>
      <c r="S148" s="104"/>
    </row>
    <row r="149" spans="2:19">
      <c r="B149" s="6"/>
      <c r="C149" s="105"/>
      <c r="D149" s="6"/>
      <c r="E149" s="6"/>
      <c r="F149" s="106"/>
      <c r="G149" s="6"/>
      <c r="H149" s="6"/>
      <c r="I149" s="6"/>
      <c r="J149" s="178"/>
      <c r="K149" s="7"/>
      <c r="L149" s="7"/>
      <c r="M149" s="7"/>
      <c r="N149" s="188"/>
      <c r="O149" s="188"/>
      <c r="P149" s="8"/>
      <c r="Q149" s="8"/>
      <c r="R149" s="8"/>
      <c r="S149" s="8"/>
    </row>
    <row r="150" spans="2:19">
      <c r="B150" s="100"/>
      <c r="C150" s="101"/>
      <c r="D150" s="100"/>
      <c r="E150" s="100"/>
      <c r="F150" s="102"/>
      <c r="G150" s="100"/>
      <c r="H150" s="100"/>
      <c r="I150" s="100"/>
      <c r="J150" s="177"/>
      <c r="K150" s="103"/>
      <c r="L150" s="103"/>
      <c r="M150" s="103"/>
      <c r="N150" s="187"/>
      <c r="O150" s="187"/>
      <c r="P150" s="104"/>
      <c r="Q150" s="104"/>
      <c r="R150" s="104"/>
      <c r="S150" s="104"/>
    </row>
    <row r="151" spans="2:19">
      <c r="B151" s="6"/>
      <c r="C151" s="105"/>
      <c r="D151" s="6"/>
      <c r="E151" s="6"/>
      <c r="F151" s="106"/>
      <c r="G151" s="6"/>
      <c r="H151" s="6"/>
      <c r="I151" s="6"/>
      <c r="J151" s="178"/>
      <c r="K151" s="7"/>
      <c r="L151" s="7"/>
      <c r="M151" s="7"/>
      <c r="N151" s="188"/>
      <c r="O151" s="188"/>
      <c r="P151" s="8"/>
      <c r="Q151" s="8"/>
      <c r="R151" s="8"/>
      <c r="S151" s="8"/>
    </row>
    <row r="152" spans="2:19">
      <c r="B152" s="100"/>
      <c r="C152" s="101"/>
      <c r="D152" s="100"/>
      <c r="E152" s="100"/>
      <c r="F152" s="102"/>
      <c r="G152" s="100"/>
      <c r="H152" s="100"/>
      <c r="I152" s="100"/>
      <c r="J152" s="177"/>
      <c r="K152" s="103"/>
      <c r="L152" s="103"/>
      <c r="M152" s="103"/>
      <c r="N152" s="187"/>
      <c r="O152" s="187"/>
      <c r="P152" s="104"/>
      <c r="Q152" s="104"/>
      <c r="R152" s="104"/>
      <c r="S152" s="104"/>
    </row>
    <row r="153" spans="2:19">
      <c r="B153" s="6"/>
      <c r="C153" s="105"/>
      <c r="D153" s="6"/>
      <c r="E153" s="6"/>
      <c r="F153" s="106"/>
      <c r="G153" s="6"/>
      <c r="H153" s="6"/>
      <c r="I153" s="6"/>
      <c r="J153" s="178"/>
      <c r="K153" s="7"/>
      <c r="L153" s="7"/>
      <c r="M153" s="7"/>
      <c r="N153" s="188"/>
      <c r="O153" s="188"/>
      <c r="P153" s="8"/>
      <c r="Q153" s="8"/>
      <c r="R153" s="8"/>
      <c r="S153" s="8"/>
    </row>
    <row r="154" spans="2:19">
      <c r="B154" s="100"/>
      <c r="C154" s="101"/>
      <c r="D154" s="100"/>
      <c r="E154" s="100"/>
      <c r="F154" s="102"/>
      <c r="G154" s="100"/>
      <c r="H154" s="100"/>
      <c r="I154" s="100"/>
      <c r="J154" s="177"/>
      <c r="K154" s="103"/>
      <c r="L154" s="103"/>
      <c r="M154" s="103"/>
      <c r="N154" s="187"/>
      <c r="O154" s="187"/>
      <c r="P154" s="104"/>
      <c r="Q154" s="104"/>
      <c r="R154" s="104"/>
      <c r="S154" s="104"/>
    </row>
    <row r="155" spans="2:19">
      <c r="B155" s="6"/>
      <c r="C155" s="105"/>
      <c r="D155" s="6"/>
      <c r="E155" s="6"/>
      <c r="F155" s="106"/>
      <c r="G155" s="6"/>
      <c r="H155" s="6"/>
      <c r="I155" s="6"/>
      <c r="J155" s="178"/>
      <c r="K155" s="7"/>
      <c r="L155" s="7"/>
      <c r="M155" s="7"/>
      <c r="N155" s="188"/>
      <c r="O155" s="188"/>
      <c r="P155" s="8"/>
      <c r="Q155" s="8"/>
      <c r="R155" s="8"/>
      <c r="S155" s="8"/>
    </row>
    <row r="156" spans="2:19">
      <c r="B156" s="100"/>
      <c r="C156" s="101"/>
      <c r="D156" s="100"/>
      <c r="E156" s="100"/>
      <c r="F156" s="102"/>
      <c r="G156" s="100"/>
      <c r="H156" s="100"/>
      <c r="I156" s="100"/>
      <c r="J156" s="177"/>
      <c r="K156" s="103"/>
      <c r="L156" s="103"/>
      <c r="M156" s="103"/>
      <c r="N156" s="187"/>
      <c r="O156" s="187"/>
      <c r="P156" s="104"/>
      <c r="Q156" s="104"/>
      <c r="R156" s="104"/>
      <c r="S156" s="104"/>
    </row>
    <row r="157" spans="2:19">
      <c r="B157" s="6"/>
      <c r="C157" s="105"/>
      <c r="D157" s="6"/>
      <c r="E157" s="6"/>
      <c r="F157" s="106"/>
      <c r="G157" s="6"/>
      <c r="H157" s="6"/>
      <c r="I157" s="6"/>
      <c r="J157" s="178"/>
      <c r="K157" s="7"/>
      <c r="L157" s="7"/>
      <c r="M157" s="7"/>
      <c r="N157" s="188"/>
      <c r="O157" s="188"/>
      <c r="P157" s="8"/>
      <c r="Q157" s="8"/>
      <c r="R157" s="8"/>
      <c r="S157" s="8"/>
    </row>
    <row r="158" spans="2:19">
      <c r="B158" s="100"/>
      <c r="C158" s="101"/>
      <c r="D158" s="100"/>
      <c r="E158" s="100"/>
      <c r="F158" s="102"/>
      <c r="G158" s="100"/>
      <c r="H158" s="100"/>
      <c r="I158" s="100"/>
      <c r="J158" s="177"/>
      <c r="K158" s="103"/>
      <c r="L158" s="103"/>
      <c r="M158" s="103"/>
      <c r="N158" s="187"/>
      <c r="O158" s="187"/>
      <c r="P158" s="104"/>
      <c r="Q158" s="104"/>
      <c r="R158" s="104"/>
      <c r="S158" s="104"/>
    </row>
    <row r="159" spans="2:19">
      <c r="B159" s="6"/>
      <c r="C159" s="105"/>
      <c r="D159" s="6"/>
      <c r="E159" s="6"/>
      <c r="F159" s="106"/>
      <c r="G159" s="6"/>
      <c r="H159" s="6"/>
      <c r="I159" s="6"/>
      <c r="J159" s="178"/>
      <c r="K159" s="7"/>
      <c r="L159" s="7"/>
      <c r="M159" s="7"/>
      <c r="N159" s="188"/>
      <c r="O159" s="188"/>
      <c r="P159" s="8"/>
      <c r="Q159" s="8"/>
      <c r="R159" s="8"/>
      <c r="S159" s="8"/>
    </row>
    <row r="160" spans="2:19">
      <c r="B160" s="100"/>
      <c r="C160" s="101"/>
      <c r="D160" s="100"/>
      <c r="E160" s="100"/>
      <c r="F160" s="102"/>
      <c r="G160" s="100"/>
      <c r="H160" s="100"/>
      <c r="I160" s="100"/>
      <c r="J160" s="177"/>
      <c r="K160" s="103"/>
      <c r="L160" s="103"/>
      <c r="M160" s="103"/>
      <c r="N160" s="187"/>
      <c r="O160" s="187"/>
      <c r="P160" s="104"/>
      <c r="Q160" s="104"/>
      <c r="R160" s="104"/>
      <c r="S160" s="104"/>
    </row>
    <row r="161" spans="2:19">
      <c r="B161" s="6"/>
      <c r="C161" s="105"/>
      <c r="D161" s="6"/>
      <c r="E161" s="6"/>
      <c r="F161" s="106"/>
      <c r="G161" s="6"/>
      <c r="H161" s="6"/>
      <c r="I161" s="6"/>
      <c r="J161" s="178"/>
      <c r="K161" s="7"/>
      <c r="L161" s="7"/>
      <c r="M161" s="7"/>
      <c r="N161" s="188"/>
      <c r="O161" s="188"/>
      <c r="P161" s="8"/>
      <c r="Q161" s="8"/>
      <c r="R161" s="8"/>
      <c r="S161" s="8"/>
    </row>
    <row r="162" spans="2:19">
      <c r="B162" s="100"/>
      <c r="C162" s="101"/>
      <c r="D162" s="100"/>
      <c r="E162" s="100"/>
      <c r="F162" s="102"/>
      <c r="G162" s="100"/>
      <c r="H162" s="100"/>
      <c r="I162" s="100"/>
      <c r="J162" s="177"/>
      <c r="K162" s="103"/>
      <c r="L162" s="103"/>
      <c r="M162" s="103"/>
      <c r="N162" s="187"/>
      <c r="O162" s="187"/>
      <c r="P162" s="104"/>
      <c r="Q162" s="104"/>
      <c r="R162" s="104"/>
      <c r="S162" s="104"/>
    </row>
    <row r="163" spans="2:19">
      <c r="B163" s="6"/>
      <c r="C163" s="105"/>
      <c r="D163" s="6"/>
      <c r="E163" s="6"/>
      <c r="F163" s="106"/>
      <c r="G163" s="6"/>
      <c r="H163" s="6"/>
      <c r="I163" s="6"/>
      <c r="J163" s="178"/>
      <c r="K163" s="7"/>
      <c r="L163" s="7"/>
      <c r="M163" s="7"/>
      <c r="N163" s="188"/>
      <c r="O163" s="188"/>
      <c r="P163" s="8"/>
      <c r="Q163" s="8"/>
      <c r="R163" s="8"/>
      <c r="S163" s="8"/>
    </row>
    <row r="164" spans="2:19">
      <c r="B164" s="100"/>
      <c r="C164" s="101"/>
      <c r="D164" s="100"/>
      <c r="E164" s="100"/>
      <c r="F164" s="102"/>
      <c r="G164" s="100"/>
      <c r="H164" s="100"/>
      <c r="I164" s="100"/>
      <c r="J164" s="177"/>
      <c r="K164" s="103"/>
      <c r="L164" s="103"/>
      <c r="M164" s="103"/>
      <c r="N164" s="187"/>
      <c r="O164" s="187"/>
      <c r="P164" s="104"/>
      <c r="Q164" s="104"/>
      <c r="R164" s="104"/>
      <c r="S164" s="104"/>
    </row>
    <row r="165" spans="2:19">
      <c r="B165" s="6"/>
      <c r="C165" s="105"/>
      <c r="D165" s="6"/>
      <c r="E165" s="6"/>
      <c r="F165" s="106"/>
      <c r="G165" s="6"/>
      <c r="H165" s="6"/>
      <c r="I165" s="6"/>
      <c r="J165" s="178"/>
      <c r="K165" s="7"/>
      <c r="L165" s="7"/>
      <c r="M165" s="7"/>
      <c r="N165" s="188"/>
      <c r="O165" s="188"/>
      <c r="P165" s="8"/>
      <c r="Q165" s="8"/>
      <c r="R165" s="8"/>
      <c r="S165" s="8"/>
    </row>
    <row r="166" spans="2:19">
      <c r="B166" s="100"/>
      <c r="C166" s="101"/>
      <c r="D166" s="100"/>
      <c r="E166" s="100"/>
      <c r="F166" s="102"/>
      <c r="G166" s="100"/>
      <c r="H166" s="100"/>
      <c r="I166" s="100"/>
      <c r="J166" s="177"/>
      <c r="K166" s="103"/>
      <c r="L166" s="103"/>
      <c r="M166" s="103"/>
      <c r="N166" s="187"/>
      <c r="O166" s="187"/>
      <c r="P166" s="104"/>
      <c r="Q166" s="104"/>
      <c r="R166" s="104"/>
      <c r="S166" s="104"/>
    </row>
    <row r="167" spans="2:19">
      <c r="B167" s="6"/>
      <c r="C167" s="105"/>
      <c r="D167" s="6"/>
      <c r="E167" s="6"/>
      <c r="F167" s="106"/>
      <c r="G167" s="6"/>
      <c r="H167" s="6"/>
      <c r="I167" s="6"/>
      <c r="J167" s="178"/>
      <c r="K167" s="7"/>
      <c r="L167" s="7"/>
      <c r="M167" s="7"/>
      <c r="N167" s="188"/>
      <c r="O167" s="188"/>
      <c r="P167" s="8"/>
      <c r="Q167" s="8"/>
      <c r="R167" s="8"/>
      <c r="S167" s="8"/>
    </row>
    <row r="168" spans="2:19">
      <c r="B168" s="100"/>
      <c r="C168" s="101"/>
      <c r="D168" s="100"/>
      <c r="E168" s="100"/>
      <c r="F168" s="102"/>
      <c r="G168" s="100"/>
      <c r="H168" s="100"/>
      <c r="I168" s="100"/>
      <c r="J168" s="177"/>
      <c r="K168" s="103"/>
      <c r="L168" s="103"/>
      <c r="M168" s="103"/>
      <c r="N168" s="187"/>
      <c r="O168" s="187"/>
      <c r="P168" s="104"/>
      <c r="Q168" s="104"/>
      <c r="R168" s="104"/>
      <c r="S168" s="104"/>
    </row>
    <row r="169" spans="2:19">
      <c r="B169" s="6"/>
      <c r="C169" s="105"/>
      <c r="D169" s="6"/>
      <c r="E169" s="6"/>
      <c r="F169" s="106"/>
      <c r="G169" s="6"/>
      <c r="H169" s="6"/>
      <c r="I169" s="6"/>
      <c r="J169" s="178"/>
      <c r="K169" s="7"/>
      <c r="L169" s="7"/>
      <c r="M169" s="7"/>
      <c r="N169" s="188"/>
      <c r="O169" s="188"/>
      <c r="P169" s="8"/>
      <c r="Q169" s="8"/>
      <c r="R169" s="8"/>
      <c r="S169" s="8"/>
    </row>
    <row r="170" spans="2:19">
      <c r="B170" s="100"/>
      <c r="C170" s="101"/>
      <c r="D170" s="100"/>
      <c r="E170" s="100"/>
      <c r="F170" s="102"/>
      <c r="G170" s="100"/>
      <c r="H170" s="100"/>
      <c r="I170" s="100"/>
      <c r="J170" s="177"/>
      <c r="K170" s="103"/>
      <c r="L170" s="103"/>
      <c r="M170" s="103"/>
      <c r="N170" s="187"/>
      <c r="O170" s="187"/>
      <c r="P170" s="104"/>
      <c r="Q170" s="104"/>
      <c r="R170" s="104"/>
      <c r="S170" s="104"/>
    </row>
    <row r="171" spans="2:19">
      <c r="B171" s="6"/>
      <c r="C171" s="105"/>
      <c r="D171" s="6"/>
      <c r="E171" s="6"/>
      <c r="F171" s="106"/>
      <c r="G171" s="6"/>
      <c r="H171" s="6"/>
      <c r="I171" s="6"/>
      <c r="J171" s="178"/>
      <c r="K171" s="7"/>
      <c r="L171" s="7"/>
      <c r="M171" s="7"/>
      <c r="N171" s="188"/>
      <c r="O171" s="188"/>
      <c r="P171" s="8"/>
      <c r="Q171" s="8"/>
      <c r="R171" s="8"/>
      <c r="S171" s="8"/>
    </row>
    <row r="172" spans="2:19">
      <c r="B172" s="100"/>
      <c r="C172" s="101"/>
      <c r="D172" s="100"/>
      <c r="E172" s="100"/>
      <c r="F172" s="102"/>
      <c r="G172" s="100"/>
      <c r="H172" s="100"/>
      <c r="I172" s="100"/>
      <c r="J172" s="177"/>
      <c r="K172" s="103"/>
      <c r="L172" s="103"/>
      <c r="M172" s="103"/>
      <c r="N172" s="187"/>
      <c r="O172" s="187"/>
      <c r="P172" s="104"/>
      <c r="Q172" s="104"/>
      <c r="R172" s="104"/>
      <c r="S172" s="104"/>
    </row>
    <row r="173" spans="2:19">
      <c r="B173" s="6"/>
      <c r="C173" s="105"/>
      <c r="D173" s="6"/>
      <c r="E173" s="6"/>
      <c r="F173" s="106"/>
      <c r="G173" s="6"/>
      <c r="H173" s="6"/>
      <c r="I173" s="6"/>
      <c r="J173" s="178"/>
      <c r="K173" s="7"/>
      <c r="L173" s="7"/>
      <c r="M173" s="7"/>
      <c r="N173" s="188"/>
      <c r="O173" s="188"/>
      <c r="P173" s="8"/>
      <c r="Q173" s="8"/>
      <c r="R173" s="8"/>
      <c r="S173" s="8"/>
    </row>
    <row r="174" spans="2:19">
      <c r="B174" s="100"/>
      <c r="C174" s="101"/>
      <c r="D174" s="100"/>
      <c r="E174" s="100"/>
      <c r="F174" s="102"/>
      <c r="G174" s="100"/>
      <c r="H174" s="100"/>
      <c r="I174" s="100"/>
      <c r="J174" s="177"/>
      <c r="K174" s="103"/>
      <c r="L174" s="103"/>
      <c r="M174" s="103"/>
      <c r="N174" s="187"/>
      <c r="O174" s="187"/>
      <c r="P174" s="104"/>
      <c r="Q174" s="104"/>
      <c r="R174" s="104"/>
      <c r="S174" s="104"/>
    </row>
    <row r="175" spans="2:19">
      <c r="B175" s="6"/>
      <c r="C175" s="105"/>
      <c r="D175" s="6"/>
      <c r="E175" s="6"/>
      <c r="F175" s="106"/>
      <c r="G175" s="6"/>
      <c r="H175" s="6"/>
      <c r="I175" s="6"/>
      <c r="J175" s="178"/>
      <c r="K175" s="7"/>
      <c r="L175" s="7"/>
      <c r="M175" s="7"/>
      <c r="N175" s="188"/>
      <c r="O175" s="188"/>
      <c r="P175" s="8"/>
      <c r="Q175" s="8"/>
      <c r="R175" s="8"/>
      <c r="S175" s="8"/>
    </row>
    <row r="176" spans="2:19">
      <c r="B176" s="100"/>
      <c r="C176" s="101"/>
      <c r="D176" s="100"/>
      <c r="E176" s="100"/>
      <c r="F176" s="102"/>
      <c r="G176" s="100"/>
      <c r="H176" s="100"/>
      <c r="I176" s="100"/>
      <c r="J176" s="177"/>
      <c r="K176" s="103"/>
      <c r="L176" s="103"/>
      <c r="M176" s="103"/>
      <c r="N176" s="187"/>
      <c r="O176" s="187"/>
      <c r="P176" s="104"/>
      <c r="Q176" s="104"/>
      <c r="R176" s="104"/>
      <c r="S176" s="104"/>
    </row>
    <row r="177" spans="2:19">
      <c r="B177" s="6"/>
      <c r="C177" s="105"/>
      <c r="D177" s="6"/>
      <c r="E177" s="6"/>
      <c r="F177" s="106"/>
      <c r="G177" s="6"/>
      <c r="H177" s="6"/>
      <c r="I177" s="6"/>
      <c r="J177" s="178"/>
      <c r="K177" s="7"/>
      <c r="L177" s="7"/>
      <c r="M177" s="7"/>
      <c r="N177" s="188"/>
      <c r="O177" s="188"/>
      <c r="P177" s="8"/>
      <c r="Q177" s="8"/>
      <c r="R177" s="8"/>
      <c r="S177" s="8"/>
    </row>
    <row r="178" spans="2:19">
      <c r="B178" s="100"/>
      <c r="C178" s="101"/>
      <c r="D178" s="100"/>
      <c r="E178" s="100"/>
      <c r="F178" s="102"/>
      <c r="G178" s="100"/>
      <c r="H178" s="100"/>
      <c r="I178" s="100"/>
      <c r="J178" s="177"/>
      <c r="K178" s="103"/>
      <c r="L178" s="103"/>
      <c r="M178" s="103"/>
      <c r="N178" s="187"/>
      <c r="O178" s="187"/>
      <c r="P178" s="104"/>
      <c r="Q178" s="104"/>
      <c r="R178" s="104"/>
      <c r="S178" s="104"/>
    </row>
    <row r="179" spans="2:19">
      <c r="B179" s="6"/>
      <c r="C179" s="105"/>
      <c r="D179" s="6"/>
      <c r="E179" s="6"/>
      <c r="F179" s="106"/>
      <c r="G179" s="6"/>
      <c r="H179" s="6"/>
      <c r="I179" s="6"/>
      <c r="J179" s="178"/>
      <c r="K179" s="7"/>
      <c r="L179" s="7"/>
      <c r="M179" s="7"/>
      <c r="N179" s="188"/>
      <c r="O179" s="188"/>
      <c r="P179" s="8"/>
      <c r="Q179" s="8"/>
      <c r="R179" s="8"/>
      <c r="S179" s="8"/>
    </row>
    <row r="180" spans="2:19">
      <c r="B180" s="100"/>
      <c r="C180" s="101"/>
      <c r="D180" s="100"/>
      <c r="E180" s="100"/>
      <c r="F180" s="102"/>
      <c r="G180" s="100"/>
      <c r="H180" s="100"/>
      <c r="I180" s="100"/>
      <c r="J180" s="177"/>
      <c r="K180" s="103"/>
      <c r="L180" s="103"/>
      <c r="M180" s="103"/>
      <c r="N180" s="187"/>
      <c r="O180" s="187"/>
      <c r="P180" s="104"/>
      <c r="Q180" s="104"/>
      <c r="R180" s="104"/>
      <c r="S180" s="104"/>
    </row>
    <row r="181" spans="2:19">
      <c r="B181" s="6"/>
      <c r="C181" s="105"/>
      <c r="D181" s="6"/>
      <c r="E181" s="6"/>
      <c r="F181" s="106"/>
      <c r="G181" s="6"/>
      <c r="H181" s="6"/>
      <c r="I181" s="6"/>
      <c r="J181" s="178"/>
      <c r="K181" s="7"/>
      <c r="L181" s="7"/>
      <c r="M181" s="7"/>
      <c r="N181" s="188"/>
      <c r="O181" s="188"/>
      <c r="P181" s="8"/>
      <c r="Q181" s="8"/>
      <c r="R181" s="8"/>
      <c r="S181" s="8"/>
    </row>
    <row r="182" spans="2:19">
      <c r="B182" s="100"/>
      <c r="C182" s="101"/>
      <c r="D182" s="100"/>
      <c r="E182" s="100"/>
      <c r="F182" s="102"/>
      <c r="G182" s="100"/>
      <c r="H182" s="100"/>
      <c r="I182" s="100"/>
      <c r="J182" s="177"/>
      <c r="K182" s="103"/>
      <c r="L182" s="103"/>
      <c r="M182" s="103"/>
      <c r="N182" s="187"/>
      <c r="O182" s="187"/>
      <c r="P182" s="104"/>
      <c r="Q182" s="104"/>
      <c r="R182" s="104"/>
      <c r="S182" s="104"/>
    </row>
    <row r="183" spans="2:19">
      <c r="B183" s="6"/>
      <c r="C183" s="105"/>
      <c r="D183" s="6"/>
      <c r="E183" s="6"/>
      <c r="F183" s="106"/>
      <c r="G183" s="6"/>
      <c r="H183" s="6"/>
      <c r="I183" s="6"/>
      <c r="J183" s="178"/>
      <c r="K183" s="7"/>
      <c r="L183" s="7"/>
      <c r="M183" s="7"/>
      <c r="N183" s="188"/>
      <c r="O183" s="188"/>
      <c r="P183" s="8"/>
      <c r="Q183" s="8"/>
      <c r="R183" s="8"/>
      <c r="S183" s="8"/>
    </row>
    <row r="184" spans="2:19">
      <c r="B184" s="100"/>
      <c r="C184" s="101"/>
      <c r="D184" s="100"/>
      <c r="E184" s="100"/>
      <c r="F184" s="102"/>
      <c r="G184" s="100"/>
      <c r="H184" s="100"/>
      <c r="I184" s="100"/>
      <c r="J184" s="177"/>
      <c r="K184" s="103"/>
      <c r="L184" s="103"/>
      <c r="M184" s="103"/>
      <c r="N184" s="187"/>
      <c r="O184" s="187"/>
      <c r="P184" s="104"/>
      <c r="Q184" s="104"/>
      <c r="R184" s="104"/>
      <c r="S184" s="104"/>
    </row>
    <row r="185" spans="2:19">
      <c r="B185" s="6"/>
      <c r="C185" s="105"/>
      <c r="D185" s="6"/>
      <c r="E185" s="6"/>
      <c r="F185" s="106"/>
      <c r="G185" s="6"/>
      <c r="H185" s="6"/>
      <c r="I185" s="6"/>
      <c r="J185" s="178"/>
      <c r="K185" s="7"/>
      <c r="L185" s="7"/>
      <c r="M185" s="7"/>
      <c r="N185" s="188"/>
      <c r="O185" s="188"/>
      <c r="P185" s="8"/>
      <c r="Q185" s="8"/>
      <c r="R185" s="8"/>
      <c r="S185" s="8"/>
    </row>
    <row r="186" spans="2:19">
      <c r="B186" s="100"/>
      <c r="C186" s="101"/>
      <c r="D186" s="100"/>
      <c r="E186" s="100"/>
      <c r="F186" s="102"/>
      <c r="G186" s="100"/>
      <c r="H186" s="100"/>
      <c r="I186" s="100"/>
      <c r="J186" s="177"/>
      <c r="K186" s="103"/>
      <c r="L186" s="103"/>
      <c r="M186" s="103"/>
      <c r="N186" s="187"/>
      <c r="O186" s="187"/>
      <c r="P186" s="104"/>
      <c r="Q186" s="104"/>
      <c r="R186" s="104"/>
      <c r="S186" s="104"/>
    </row>
    <row r="187" spans="2:19">
      <c r="B187" s="6"/>
      <c r="C187" s="105"/>
      <c r="D187" s="6"/>
      <c r="E187" s="6"/>
      <c r="F187" s="106"/>
      <c r="G187" s="6"/>
      <c r="H187" s="6"/>
      <c r="I187" s="6"/>
      <c r="J187" s="178"/>
      <c r="K187" s="7"/>
      <c r="L187" s="7"/>
      <c r="M187" s="7"/>
      <c r="N187" s="8"/>
      <c r="O187" s="8"/>
      <c r="P187" s="8"/>
      <c r="Q187" s="8"/>
      <c r="R187" s="8"/>
      <c r="S187" s="8"/>
    </row>
    <row r="188" spans="2:19">
      <c r="B188" s="100"/>
      <c r="C188" s="101"/>
      <c r="D188" s="100"/>
      <c r="E188" s="100"/>
      <c r="F188" s="102"/>
      <c r="G188" s="100"/>
      <c r="H188" s="100"/>
      <c r="I188" s="100"/>
      <c r="J188" s="177"/>
      <c r="K188" s="103"/>
      <c r="L188" s="103"/>
      <c r="M188" s="103"/>
      <c r="N188" s="104"/>
      <c r="O188" s="104"/>
      <c r="P188" s="104"/>
      <c r="Q188" s="104"/>
      <c r="R188" s="104"/>
      <c r="S188" s="104"/>
    </row>
    <row r="189" spans="2:19">
      <c r="B189" s="6"/>
      <c r="C189" s="105"/>
      <c r="D189" s="6"/>
      <c r="E189" s="6"/>
      <c r="F189" s="106"/>
      <c r="G189" s="6"/>
      <c r="H189" s="6"/>
      <c r="I189" s="6"/>
      <c r="J189" s="178"/>
      <c r="K189" s="7"/>
      <c r="L189" s="7"/>
      <c r="M189" s="7"/>
      <c r="N189" s="8"/>
      <c r="O189" s="8"/>
      <c r="P189" s="8"/>
      <c r="Q189" s="8"/>
      <c r="R189" s="8"/>
      <c r="S189" s="8"/>
    </row>
    <row r="190" spans="2:19">
      <c r="B190" s="100"/>
      <c r="C190" s="101"/>
      <c r="D190" s="100"/>
      <c r="E190" s="100"/>
      <c r="F190" s="102"/>
      <c r="G190" s="100"/>
      <c r="H190" s="100"/>
      <c r="I190" s="100"/>
      <c r="J190" s="177"/>
      <c r="K190" s="103"/>
      <c r="L190" s="103"/>
      <c r="M190" s="103"/>
      <c r="N190" s="104"/>
      <c r="O190" s="104"/>
      <c r="P190" s="104"/>
      <c r="Q190" s="104"/>
      <c r="R190" s="104"/>
      <c r="S190" s="104"/>
    </row>
    <row r="191" spans="2:19">
      <c r="B191" s="6"/>
      <c r="C191" s="105"/>
      <c r="D191" s="6"/>
      <c r="E191" s="6"/>
      <c r="F191" s="106"/>
      <c r="G191" s="6"/>
      <c r="H191" s="6"/>
      <c r="I191" s="6"/>
      <c r="J191" s="178"/>
      <c r="K191" s="7"/>
      <c r="L191" s="7"/>
      <c r="M191" s="7"/>
      <c r="N191" s="8"/>
      <c r="O191" s="8"/>
      <c r="P191" s="8"/>
      <c r="Q191" s="8"/>
      <c r="R191" s="8"/>
      <c r="S191" s="8"/>
    </row>
    <row r="192" spans="2:19">
      <c r="B192" s="100"/>
      <c r="C192" s="101"/>
      <c r="D192" s="100"/>
      <c r="E192" s="100"/>
      <c r="F192" s="102"/>
      <c r="G192" s="100"/>
      <c r="H192" s="100"/>
      <c r="I192" s="100"/>
      <c r="J192" s="177"/>
      <c r="K192" s="103"/>
      <c r="L192" s="103"/>
      <c r="M192" s="103"/>
      <c r="N192" s="104"/>
      <c r="O192" s="104"/>
      <c r="P192" s="104"/>
      <c r="Q192" s="104"/>
      <c r="R192" s="104"/>
      <c r="S192" s="104"/>
    </row>
    <row r="193" spans="2:19">
      <c r="B193" s="6"/>
      <c r="C193" s="105"/>
      <c r="D193" s="6"/>
      <c r="E193" s="6"/>
      <c r="F193" s="106"/>
      <c r="G193" s="6"/>
      <c r="H193" s="6"/>
      <c r="I193" s="6"/>
      <c r="J193" s="178"/>
      <c r="K193" s="7"/>
      <c r="L193" s="7"/>
      <c r="M193" s="7"/>
      <c r="N193" s="8"/>
      <c r="O193" s="8"/>
      <c r="P193" s="8"/>
      <c r="Q193" s="8"/>
      <c r="R193" s="8"/>
      <c r="S193" s="8"/>
    </row>
    <row r="194" spans="2:19">
      <c r="B194" s="100"/>
      <c r="C194" s="101"/>
      <c r="D194" s="100"/>
      <c r="E194" s="100"/>
      <c r="F194" s="102"/>
      <c r="G194" s="100"/>
      <c r="H194" s="100"/>
      <c r="I194" s="100"/>
      <c r="J194" s="177"/>
      <c r="K194" s="103"/>
      <c r="L194" s="103"/>
      <c r="M194" s="103"/>
      <c r="N194" s="104"/>
      <c r="O194" s="104"/>
      <c r="P194" s="104"/>
      <c r="Q194" s="104"/>
      <c r="R194" s="104"/>
      <c r="S194" s="104"/>
    </row>
    <row r="195" spans="2:19">
      <c r="B195" s="6"/>
      <c r="C195" s="105"/>
      <c r="D195" s="6"/>
      <c r="E195" s="6"/>
      <c r="F195" s="106"/>
      <c r="G195" s="6"/>
      <c r="H195" s="6"/>
      <c r="I195" s="6"/>
      <c r="J195" s="178"/>
      <c r="K195" s="7"/>
      <c r="L195" s="7"/>
      <c r="M195" s="7"/>
      <c r="N195" s="8"/>
      <c r="O195" s="8"/>
      <c r="P195" s="8"/>
      <c r="Q195" s="8"/>
      <c r="R195" s="8"/>
      <c r="S195" s="8"/>
    </row>
    <row r="196" spans="2:19">
      <c r="B196" s="100"/>
      <c r="C196" s="101"/>
      <c r="D196" s="100"/>
      <c r="E196" s="100"/>
      <c r="F196" s="102"/>
      <c r="G196" s="100"/>
      <c r="H196" s="100"/>
      <c r="I196" s="100"/>
      <c r="J196" s="177"/>
      <c r="K196" s="103"/>
      <c r="L196" s="103"/>
      <c r="M196" s="103"/>
      <c r="N196" s="104"/>
      <c r="O196" s="104"/>
      <c r="P196" s="104"/>
      <c r="Q196" s="104"/>
      <c r="R196" s="104"/>
      <c r="S196" s="104"/>
    </row>
    <row r="197" spans="2:19">
      <c r="B197" s="6"/>
      <c r="C197" s="105"/>
      <c r="D197" s="6"/>
      <c r="E197" s="6"/>
      <c r="F197" s="106"/>
      <c r="G197" s="6"/>
      <c r="H197" s="6"/>
      <c r="I197" s="6"/>
      <c r="J197" s="178"/>
      <c r="K197" s="7"/>
      <c r="L197" s="7"/>
      <c r="M197" s="7"/>
      <c r="N197" s="8"/>
      <c r="O197" s="8"/>
      <c r="P197" s="8"/>
      <c r="Q197" s="8"/>
      <c r="R197" s="8"/>
      <c r="S197" s="8"/>
    </row>
    <row r="198" spans="2:19">
      <c r="B198" s="100"/>
      <c r="C198" s="101"/>
      <c r="D198" s="100"/>
      <c r="E198" s="100"/>
      <c r="F198" s="102"/>
      <c r="G198" s="100"/>
      <c r="H198" s="100"/>
      <c r="I198" s="100"/>
      <c r="J198" s="177"/>
      <c r="K198" s="103"/>
      <c r="L198" s="103"/>
      <c r="M198" s="103"/>
      <c r="N198" s="104"/>
      <c r="O198" s="104"/>
      <c r="P198" s="104"/>
      <c r="Q198" s="104"/>
      <c r="R198" s="104"/>
      <c r="S198" s="104"/>
    </row>
    <row r="199" spans="2:19">
      <c r="B199" s="6"/>
      <c r="C199" s="105"/>
      <c r="D199" s="6"/>
      <c r="E199" s="6"/>
      <c r="F199" s="106"/>
      <c r="G199" s="6"/>
      <c r="H199" s="6"/>
      <c r="I199" s="6"/>
      <c r="J199" s="178"/>
      <c r="K199" s="7"/>
      <c r="L199" s="7"/>
      <c r="M199" s="7"/>
      <c r="N199" s="8"/>
      <c r="O199" s="8"/>
      <c r="P199" s="8"/>
      <c r="Q199" s="8"/>
      <c r="R199" s="8"/>
      <c r="S199" s="8"/>
    </row>
    <row r="200" spans="2:19">
      <c r="B200" s="100"/>
      <c r="C200" s="101"/>
      <c r="D200" s="100"/>
      <c r="E200" s="100"/>
      <c r="F200" s="102"/>
      <c r="G200" s="100"/>
      <c r="H200" s="100"/>
      <c r="I200" s="100"/>
      <c r="J200" s="177"/>
      <c r="K200" s="103"/>
      <c r="L200" s="103"/>
      <c r="M200" s="103"/>
      <c r="N200" s="104"/>
      <c r="O200" s="104"/>
      <c r="P200" s="104"/>
      <c r="Q200" s="104"/>
      <c r="R200" s="104"/>
      <c r="S200" s="104"/>
    </row>
  </sheetData>
  <sheetProtection algorithmName="SHA-512" hashValue="JreDmYRtpBdRKLlQPnqmYongCbeYlrk0LHyMn7yruFGbTrI3s8HhHSswvSxLL+IJhVWcaAhEReIOTwz3JRR8mw==" saltValue="tV4Ru2qNqZuq/taZkfR6cg==" spinCount="100000" sheet="1" objects="1" scenarios="1"/>
  <mergeCells count="4">
    <mergeCell ref="B6:J6"/>
    <mergeCell ref="K6:M6"/>
    <mergeCell ref="N6:P6"/>
    <mergeCell ref="Q6:S6"/>
  </mergeCells>
  <conditionalFormatting sqref="F18:F200">
    <cfRule type="colorScale" priority="3">
      <colorScale>
        <cfvo type="min"/>
        <cfvo type="percentile" val="50"/>
        <cfvo type="max"/>
        <color rgb="FF00B050"/>
        <color rgb="FFFFEB84"/>
        <color rgb="FFFF0000"/>
      </colorScale>
    </cfRule>
  </conditionalFormatting>
  <conditionalFormatting sqref="P8:P17">
    <cfRule type="colorScale" priority="2">
      <colorScale>
        <cfvo type="min"/>
        <cfvo type="percentile" val="50"/>
        <cfvo type="max"/>
        <color rgb="FF00B050"/>
        <color rgb="FFFFEB84"/>
        <color rgb="FFFF0000"/>
      </colorScale>
    </cfRule>
  </conditionalFormatting>
  <conditionalFormatting sqref="P18:S200 Q8:S17">
    <cfRule type="colorScale" priority="4">
      <colorScale>
        <cfvo type="min"/>
        <cfvo type="percentile" val="50"/>
        <cfvo type="max"/>
        <color rgb="FF00B050"/>
        <color rgb="FFFFEB84"/>
        <color rgb="FFFF0000"/>
      </colorScale>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INDIRECT(Dropdowns!$O$80)</xm:f>
          </x14:formula1>
          <xm:sqref>C4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T200"/>
  <sheetViews>
    <sheetView showGridLines="0" workbookViewId="0">
      <pane xSplit="4" ySplit="7" topLeftCell="E8" activePane="bottomRight" state="frozen"/>
      <selection activeCell="B9" sqref="B9"/>
      <selection pane="topRight" activeCell="B9" sqref="B9"/>
      <selection pane="bottomLeft" activeCell="B9" sqref="B9"/>
      <selection pane="bottomRight" activeCell="B8" sqref="B8"/>
    </sheetView>
  </sheetViews>
  <sheetFormatPr baseColWidth="10" defaultColWidth="11.42578125" defaultRowHeight="15" outlineLevelCol="1"/>
  <cols>
    <col min="1" max="1" width="11.42578125" customWidth="1" outlineLevel="1"/>
    <col min="2" max="2" width="24.5703125" customWidth="1"/>
    <col min="3" max="3" width="23.85546875" customWidth="1"/>
    <col min="4" max="4" width="14" hidden="1" customWidth="1" outlineLevel="1"/>
    <col min="5" max="5" width="27.42578125" customWidth="1" collapsed="1"/>
    <col min="6" max="6" width="17.85546875" customWidth="1"/>
    <col min="7" max="7" width="16.85546875" customWidth="1"/>
    <col min="8" max="8" width="13" hidden="1" customWidth="1" outlineLevel="1"/>
    <col min="9" max="9" width="14.42578125" hidden="1" customWidth="1" outlineLevel="1"/>
    <col min="10" max="10" width="17.140625" hidden="1" customWidth="1" outlineLevel="1"/>
    <col min="11" max="13" width="14.42578125" hidden="1" customWidth="1" outlineLevel="1"/>
    <col min="14" max="14" width="14.42578125" customWidth="1" collapsed="1"/>
    <col min="15" max="16" width="14.42578125" customWidth="1"/>
    <col min="17" max="19" width="14.42578125" hidden="1" customWidth="1" outlineLevel="1"/>
    <col min="20" max="20" width="11.42578125" collapsed="1"/>
  </cols>
  <sheetData>
    <row r="2" spans="2:20" ht="21">
      <c r="B2" s="20" t="s">
        <v>711</v>
      </c>
    </row>
    <row r="3" spans="2:20" ht="3" customHeight="1" thickBot="1"/>
    <row r="4" spans="2:20" ht="16.5" thickBot="1">
      <c r="B4" s="3" t="s">
        <v>597</v>
      </c>
      <c r="C4" s="109" t="s">
        <v>600</v>
      </c>
    </row>
    <row r="5" spans="2:20" ht="3" customHeight="1"/>
    <row r="6" spans="2:20" ht="21" thickBot="1">
      <c r="B6" s="344" t="s">
        <v>596</v>
      </c>
      <c r="C6" s="344"/>
      <c r="D6" s="344"/>
      <c r="E6" s="344"/>
      <c r="F6" s="344"/>
      <c r="G6" s="344"/>
      <c r="H6" s="344"/>
      <c r="I6" s="344"/>
      <c r="J6" s="344"/>
      <c r="K6" s="344" t="s">
        <v>37</v>
      </c>
      <c r="L6" s="344"/>
      <c r="M6" s="344"/>
      <c r="N6" s="344" t="s">
        <v>38</v>
      </c>
      <c r="O6" s="344"/>
      <c r="P6" s="344"/>
      <c r="Q6" s="344" t="s">
        <v>39</v>
      </c>
      <c r="R6" s="344"/>
      <c r="S6" s="344"/>
      <c r="T6" s="38"/>
    </row>
    <row r="7" spans="2:20" ht="30.75" thickBot="1">
      <c r="B7" s="96" t="s">
        <v>167</v>
      </c>
      <c r="C7" s="96" t="s">
        <v>168</v>
      </c>
      <c r="D7" s="96" t="s">
        <v>83</v>
      </c>
      <c r="E7" s="96" t="s">
        <v>10</v>
      </c>
      <c r="F7" s="97" t="s">
        <v>23</v>
      </c>
      <c r="G7" s="98" t="s">
        <v>594</v>
      </c>
      <c r="H7" s="99" t="s">
        <v>595</v>
      </c>
      <c r="I7" s="99" t="s">
        <v>9</v>
      </c>
      <c r="J7" s="99" t="s">
        <v>172</v>
      </c>
      <c r="K7" s="98" t="s">
        <v>26</v>
      </c>
      <c r="L7" s="98" t="s">
        <v>27</v>
      </c>
      <c r="M7" s="98" t="s">
        <v>28</v>
      </c>
      <c r="N7" s="98" t="s">
        <v>29</v>
      </c>
      <c r="O7" s="98" t="s">
        <v>30</v>
      </c>
      <c r="P7" s="98" t="s">
        <v>31</v>
      </c>
      <c r="Q7" s="98" t="s">
        <v>32</v>
      </c>
      <c r="R7" s="98" t="s">
        <v>33</v>
      </c>
      <c r="S7" s="98" t="s">
        <v>34</v>
      </c>
    </row>
    <row r="8" spans="2:20">
      <c r="B8" s="191" t="str" cm="1">
        <f t="array" ref="B8:S17">_xlfn._xlws.SORT(_xlfn._xlws.FILTER(Dateneingabe_Emissionsquellen[],Dateneingabe_Emissionsquellen[1. Kategorie
(Dropdown)]="Weitere_Emissionsquellen"),VLOOKUP($C$4,Dropdowns!$O$81:$Q$87,2,FALSE),VLOOKUP($C$4,Dropdowns!$O$81:$Q$87,3,FALSE))</f>
        <v>Hauptcampus</v>
      </c>
      <c r="C8" s="101">
        <v>0</v>
      </c>
      <c r="D8" s="100" t="str">
        <v>Weitere_Emissionsquellen</v>
      </c>
      <c r="E8" s="100" t="str">
        <v>Test</v>
      </c>
      <c r="F8" s="102">
        <v>1</v>
      </c>
      <c r="G8" s="100" t="str">
        <v>kg</v>
      </c>
      <c r="H8" s="100">
        <v>0</v>
      </c>
      <c r="I8" s="100">
        <v>0</v>
      </c>
      <c r="J8" s="100">
        <v>0</v>
      </c>
      <c r="K8" s="103">
        <v>1</v>
      </c>
      <c r="L8" s="103">
        <v>1</v>
      </c>
      <c r="M8" s="103">
        <v>1</v>
      </c>
      <c r="N8" s="104">
        <v>1</v>
      </c>
      <c r="O8" s="104">
        <v>1</v>
      </c>
      <c r="P8" s="104">
        <v>1</v>
      </c>
      <c r="Q8" s="104" t="str">
        <v>Gilt nur für Strom</v>
      </c>
      <c r="R8" s="104" t="str">
        <v>Gilt nur für Strom</v>
      </c>
      <c r="S8" s="104" t="str">
        <v>Gilt nur für Strom</v>
      </c>
    </row>
    <row r="9" spans="2:20">
      <c r="B9" s="6">
        <v>0</v>
      </c>
      <c r="C9" s="105">
        <v>0</v>
      </c>
      <c r="D9" s="6" t="str">
        <v>Weitere_Emissionsquellen</v>
      </c>
      <c r="E9" s="6">
        <v>0</v>
      </c>
      <c r="F9" s="106">
        <v>0</v>
      </c>
      <c r="G9" s="6" t="str">
        <v/>
      </c>
      <c r="H9" s="6">
        <v>0</v>
      </c>
      <c r="I9" s="6">
        <v>0</v>
      </c>
      <c r="J9" s="6">
        <v>0</v>
      </c>
      <c r="K9" s="7" t="str">
        <v/>
      </c>
      <c r="L9" s="7" t="str">
        <v/>
      </c>
      <c r="M9" s="7" t="str">
        <v/>
      </c>
      <c r="N9" s="8" t="str">
        <v/>
      </c>
      <c r="O9" s="8" t="str">
        <v/>
      </c>
      <c r="P9" s="8" t="str">
        <v/>
      </c>
      <c r="Q9" s="8" t="str">
        <v>Gilt nur für Strom</v>
      </c>
      <c r="R9" s="8" t="str">
        <v>Gilt nur für Strom</v>
      </c>
      <c r="S9" s="8" t="str">
        <v>Gilt nur für Strom</v>
      </c>
    </row>
    <row r="10" spans="2:20">
      <c r="B10" s="100">
        <v>0</v>
      </c>
      <c r="C10" s="101">
        <v>0</v>
      </c>
      <c r="D10" s="100" t="str">
        <v>Weitere_Emissionsquellen</v>
      </c>
      <c r="E10" s="100">
        <v>0</v>
      </c>
      <c r="F10" s="102">
        <v>0</v>
      </c>
      <c r="G10" s="100" t="str">
        <v/>
      </c>
      <c r="H10" s="100">
        <v>0</v>
      </c>
      <c r="I10" s="100">
        <v>0</v>
      </c>
      <c r="J10" s="100">
        <v>0</v>
      </c>
      <c r="K10" s="103" t="str">
        <v/>
      </c>
      <c r="L10" s="103" t="str">
        <v/>
      </c>
      <c r="M10" s="103" t="str">
        <v/>
      </c>
      <c r="N10" s="104" t="str">
        <v/>
      </c>
      <c r="O10" s="104" t="str">
        <v/>
      </c>
      <c r="P10" s="104" t="str">
        <v/>
      </c>
      <c r="Q10" s="104" t="str">
        <v>Gilt nur für Strom</v>
      </c>
      <c r="R10" s="104" t="str">
        <v>Gilt nur für Strom</v>
      </c>
      <c r="S10" s="104" t="str">
        <v>Gilt nur für Strom</v>
      </c>
    </row>
    <row r="11" spans="2:20">
      <c r="B11" s="6">
        <v>0</v>
      </c>
      <c r="C11" s="105">
        <v>0</v>
      </c>
      <c r="D11" s="6" t="str">
        <v>Weitere_Emissionsquellen</v>
      </c>
      <c r="E11" s="6">
        <v>0</v>
      </c>
      <c r="F11" s="106">
        <v>0</v>
      </c>
      <c r="G11" s="6" t="str">
        <v/>
      </c>
      <c r="H11" s="6">
        <v>0</v>
      </c>
      <c r="I11" s="6">
        <v>0</v>
      </c>
      <c r="J11" s="6">
        <v>0</v>
      </c>
      <c r="K11" s="7" t="str">
        <v/>
      </c>
      <c r="L11" s="7" t="str">
        <v/>
      </c>
      <c r="M11" s="7" t="str">
        <v/>
      </c>
      <c r="N11" s="8" t="str">
        <v/>
      </c>
      <c r="O11" s="8" t="str">
        <v/>
      </c>
      <c r="P11" s="8" t="str">
        <v/>
      </c>
      <c r="Q11" s="8" t="str">
        <v>Gilt nur für Strom</v>
      </c>
      <c r="R11" s="8" t="str">
        <v>Gilt nur für Strom</v>
      </c>
      <c r="S11" s="8" t="str">
        <v>Gilt nur für Strom</v>
      </c>
    </row>
    <row r="12" spans="2:20">
      <c r="B12" s="100">
        <v>0</v>
      </c>
      <c r="C12" s="101">
        <v>0</v>
      </c>
      <c r="D12" s="100" t="str">
        <v>Weitere_Emissionsquellen</v>
      </c>
      <c r="E12" s="100">
        <v>0</v>
      </c>
      <c r="F12" s="102">
        <v>0</v>
      </c>
      <c r="G12" s="100" t="str">
        <v/>
      </c>
      <c r="H12" s="100">
        <v>0</v>
      </c>
      <c r="I12" s="100">
        <v>0</v>
      </c>
      <c r="J12" s="100">
        <v>0</v>
      </c>
      <c r="K12" s="103" t="str">
        <v/>
      </c>
      <c r="L12" s="103" t="str">
        <v/>
      </c>
      <c r="M12" s="103" t="str">
        <v/>
      </c>
      <c r="N12" s="104" t="str">
        <v/>
      </c>
      <c r="O12" s="104" t="str">
        <v/>
      </c>
      <c r="P12" s="104" t="str">
        <v/>
      </c>
      <c r="Q12" s="104" t="str">
        <v>Gilt nur für Strom</v>
      </c>
      <c r="R12" s="104" t="str">
        <v>Gilt nur für Strom</v>
      </c>
      <c r="S12" s="104" t="str">
        <v>Gilt nur für Strom</v>
      </c>
    </row>
    <row r="13" spans="2:20">
      <c r="B13" s="6">
        <v>0</v>
      </c>
      <c r="C13" s="105">
        <v>0</v>
      </c>
      <c r="D13" s="6" t="str">
        <v>Weitere_Emissionsquellen</v>
      </c>
      <c r="E13" s="6">
        <v>0</v>
      </c>
      <c r="F13" s="106">
        <v>0</v>
      </c>
      <c r="G13" s="6" t="str">
        <v/>
      </c>
      <c r="H13" s="6">
        <v>0</v>
      </c>
      <c r="I13" s="6">
        <v>0</v>
      </c>
      <c r="J13" s="6">
        <v>0</v>
      </c>
      <c r="K13" s="7" t="str">
        <v/>
      </c>
      <c r="L13" s="7" t="str">
        <v/>
      </c>
      <c r="M13" s="7" t="str">
        <v/>
      </c>
      <c r="N13" s="8" t="str">
        <v/>
      </c>
      <c r="O13" s="8" t="str">
        <v/>
      </c>
      <c r="P13" s="8" t="str">
        <v/>
      </c>
      <c r="Q13" s="8" t="str">
        <v>Gilt nur für Strom</v>
      </c>
      <c r="R13" s="8" t="str">
        <v>Gilt nur für Strom</v>
      </c>
      <c r="S13" s="8" t="str">
        <v>Gilt nur für Strom</v>
      </c>
    </row>
    <row r="14" spans="2:20">
      <c r="B14" s="100">
        <v>0</v>
      </c>
      <c r="C14" s="101">
        <v>0</v>
      </c>
      <c r="D14" s="100" t="str">
        <v>Weitere_Emissionsquellen</v>
      </c>
      <c r="E14" s="100">
        <v>0</v>
      </c>
      <c r="F14" s="102">
        <v>0</v>
      </c>
      <c r="G14" s="100" t="str">
        <v/>
      </c>
      <c r="H14" s="100">
        <v>0</v>
      </c>
      <c r="I14" s="100">
        <v>0</v>
      </c>
      <c r="J14" s="100">
        <v>0</v>
      </c>
      <c r="K14" s="103" t="str">
        <v/>
      </c>
      <c r="L14" s="103" t="str">
        <v/>
      </c>
      <c r="M14" s="103" t="str">
        <v/>
      </c>
      <c r="N14" s="104" t="str">
        <v/>
      </c>
      <c r="O14" s="104" t="str">
        <v/>
      </c>
      <c r="P14" s="104" t="str">
        <v/>
      </c>
      <c r="Q14" s="104" t="str">
        <v>Gilt nur für Strom</v>
      </c>
      <c r="R14" s="104" t="str">
        <v>Gilt nur für Strom</v>
      </c>
      <c r="S14" s="104" t="str">
        <v>Gilt nur für Strom</v>
      </c>
    </row>
    <row r="15" spans="2:20">
      <c r="B15" s="6">
        <v>0</v>
      </c>
      <c r="C15" s="105">
        <v>0</v>
      </c>
      <c r="D15" s="6" t="str">
        <v>Weitere_Emissionsquellen</v>
      </c>
      <c r="E15" s="6">
        <v>0</v>
      </c>
      <c r="F15" s="106">
        <v>0</v>
      </c>
      <c r="G15" s="6" t="str">
        <v/>
      </c>
      <c r="H15" s="6">
        <v>0</v>
      </c>
      <c r="I15" s="6">
        <v>0</v>
      </c>
      <c r="J15" s="6">
        <v>0</v>
      </c>
      <c r="K15" s="7" t="str">
        <v/>
      </c>
      <c r="L15" s="7" t="str">
        <v/>
      </c>
      <c r="M15" s="7" t="str">
        <v/>
      </c>
      <c r="N15" s="8" t="str">
        <v/>
      </c>
      <c r="O15" s="8" t="str">
        <v/>
      </c>
      <c r="P15" s="8" t="str">
        <v/>
      </c>
      <c r="Q15" s="8" t="str">
        <v>Gilt nur für Strom</v>
      </c>
      <c r="R15" s="8" t="str">
        <v>Gilt nur für Strom</v>
      </c>
      <c r="S15" s="8" t="str">
        <v>Gilt nur für Strom</v>
      </c>
    </row>
    <row r="16" spans="2:20">
      <c r="B16" s="100">
        <v>0</v>
      </c>
      <c r="C16" s="101">
        <v>0</v>
      </c>
      <c r="D16" s="100" t="str">
        <v>Weitere_Emissionsquellen</v>
      </c>
      <c r="E16" s="100">
        <v>0</v>
      </c>
      <c r="F16" s="102">
        <v>0</v>
      </c>
      <c r="G16" s="100" t="str">
        <v/>
      </c>
      <c r="H16" s="100">
        <v>0</v>
      </c>
      <c r="I16" s="100">
        <v>0</v>
      </c>
      <c r="J16" s="100">
        <v>0</v>
      </c>
      <c r="K16" s="103" t="str">
        <v/>
      </c>
      <c r="L16" s="103" t="str">
        <v/>
      </c>
      <c r="M16" s="103" t="str">
        <v/>
      </c>
      <c r="N16" s="104" t="str">
        <v/>
      </c>
      <c r="O16" s="104" t="str">
        <v/>
      </c>
      <c r="P16" s="104" t="str">
        <v/>
      </c>
      <c r="Q16" s="104" t="str">
        <v>Gilt nur für Strom</v>
      </c>
      <c r="R16" s="104" t="str">
        <v>Gilt nur für Strom</v>
      </c>
      <c r="S16" s="104" t="str">
        <v>Gilt nur für Strom</v>
      </c>
    </row>
    <row r="17" spans="2:19">
      <c r="B17" s="6">
        <v>0</v>
      </c>
      <c r="C17" s="105">
        <v>0</v>
      </c>
      <c r="D17" s="6" t="str">
        <v>Weitere_Emissionsquellen</v>
      </c>
      <c r="E17" s="6">
        <v>0</v>
      </c>
      <c r="F17" s="106">
        <v>0</v>
      </c>
      <c r="G17" s="6" t="str">
        <v/>
      </c>
      <c r="H17" s="6">
        <v>0</v>
      </c>
      <c r="I17" s="6">
        <v>0</v>
      </c>
      <c r="J17" s="6">
        <v>0</v>
      </c>
      <c r="K17" s="7" t="str">
        <v/>
      </c>
      <c r="L17" s="7" t="str">
        <v/>
      </c>
      <c r="M17" s="7" t="str">
        <v/>
      </c>
      <c r="N17" s="8" t="str">
        <v/>
      </c>
      <c r="O17" s="8" t="str">
        <v/>
      </c>
      <c r="P17" s="8" t="str">
        <v/>
      </c>
      <c r="Q17" s="8" t="str">
        <v>Gilt nur für Strom</v>
      </c>
      <c r="R17" s="8" t="str">
        <v>Gilt nur für Strom</v>
      </c>
      <c r="S17" s="8" t="str">
        <v>Gilt nur für Strom</v>
      </c>
    </row>
    <row r="18" spans="2:19">
      <c r="B18" s="100"/>
      <c r="C18" s="101"/>
      <c r="D18" s="100"/>
      <c r="E18" s="100"/>
      <c r="F18" s="102"/>
      <c r="G18" s="100"/>
      <c r="H18" s="100"/>
      <c r="I18" s="100"/>
      <c r="J18" s="100"/>
      <c r="K18" s="103"/>
      <c r="L18" s="103"/>
      <c r="M18" s="103"/>
      <c r="N18" s="104"/>
      <c r="O18" s="104"/>
      <c r="P18" s="104"/>
      <c r="Q18" s="104"/>
      <c r="R18" s="104"/>
      <c r="S18" s="104"/>
    </row>
    <row r="19" spans="2:19">
      <c r="B19" s="6"/>
      <c r="C19" s="105"/>
      <c r="D19" s="6"/>
      <c r="E19" s="6"/>
      <c r="F19" s="106"/>
      <c r="G19" s="6"/>
      <c r="H19" s="6"/>
      <c r="I19" s="6"/>
      <c r="J19" s="6"/>
      <c r="K19" s="7"/>
      <c r="L19" s="7"/>
      <c r="M19" s="7"/>
      <c r="N19" s="8"/>
      <c r="O19" s="8"/>
      <c r="P19" s="8"/>
      <c r="Q19" s="8"/>
      <c r="R19" s="8"/>
      <c r="S19" s="8"/>
    </row>
    <row r="20" spans="2:19">
      <c r="B20" s="100"/>
      <c r="C20" s="101"/>
      <c r="D20" s="100"/>
      <c r="E20" s="100"/>
      <c r="F20" s="102"/>
      <c r="G20" s="100"/>
      <c r="H20" s="100"/>
      <c r="I20" s="100"/>
      <c r="J20" s="100"/>
      <c r="K20" s="103"/>
      <c r="L20" s="103"/>
      <c r="M20" s="103"/>
      <c r="N20" s="104"/>
      <c r="O20" s="104"/>
      <c r="P20" s="104"/>
      <c r="Q20" s="104"/>
      <c r="R20" s="104"/>
      <c r="S20" s="104"/>
    </row>
    <row r="21" spans="2:19">
      <c r="B21" s="6"/>
      <c r="C21" s="105"/>
      <c r="D21" s="6"/>
      <c r="E21" s="6"/>
      <c r="F21" s="106"/>
      <c r="G21" s="6"/>
      <c r="H21" s="6"/>
      <c r="I21" s="6"/>
      <c r="J21" s="6"/>
      <c r="K21" s="7"/>
      <c r="L21" s="7"/>
      <c r="M21" s="7"/>
      <c r="N21" s="8"/>
      <c r="O21" s="8"/>
      <c r="P21" s="8"/>
      <c r="Q21" s="8"/>
      <c r="R21" s="8"/>
      <c r="S21" s="8"/>
    </row>
    <row r="22" spans="2:19">
      <c r="B22" s="100"/>
      <c r="C22" s="101"/>
      <c r="D22" s="100"/>
      <c r="E22" s="100"/>
      <c r="F22" s="102"/>
      <c r="G22" s="100"/>
      <c r="H22" s="100"/>
      <c r="I22" s="100"/>
      <c r="J22" s="100"/>
      <c r="K22" s="103"/>
      <c r="L22" s="103"/>
      <c r="M22" s="103"/>
      <c r="N22" s="104"/>
      <c r="O22" s="104"/>
      <c r="P22" s="104"/>
      <c r="Q22" s="104"/>
      <c r="R22" s="104"/>
      <c r="S22" s="104"/>
    </row>
    <row r="23" spans="2:19">
      <c r="B23" s="6"/>
      <c r="C23" s="105"/>
      <c r="D23" s="6"/>
      <c r="E23" s="6"/>
      <c r="F23" s="106"/>
      <c r="G23" s="6"/>
      <c r="H23" s="6"/>
      <c r="I23" s="6"/>
      <c r="J23" s="6"/>
      <c r="K23" s="7"/>
      <c r="L23" s="7"/>
      <c r="M23" s="7"/>
      <c r="N23" s="8"/>
      <c r="O23" s="8"/>
      <c r="P23" s="8"/>
      <c r="Q23" s="8"/>
      <c r="R23" s="8"/>
      <c r="S23" s="8"/>
    </row>
    <row r="24" spans="2:19">
      <c r="B24" s="100"/>
      <c r="C24" s="101"/>
      <c r="D24" s="100"/>
      <c r="E24" s="100"/>
      <c r="F24" s="102"/>
      <c r="G24" s="100"/>
      <c r="H24" s="100"/>
      <c r="I24" s="100"/>
      <c r="J24" s="100"/>
      <c r="K24" s="103"/>
      <c r="L24" s="103"/>
      <c r="M24" s="103"/>
      <c r="N24" s="104"/>
      <c r="O24" s="104"/>
      <c r="P24" s="104"/>
      <c r="Q24" s="104"/>
      <c r="R24" s="104"/>
      <c r="S24" s="104"/>
    </row>
    <row r="25" spans="2:19">
      <c r="B25" s="6"/>
      <c r="C25" s="105"/>
      <c r="D25" s="6"/>
      <c r="E25" s="6"/>
      <c r="F25" s="106"/>
      <c r="G25" s="6"/>
      <c r="H25" s="6"/>
      <c r="I25" s="6"/>
      <c r="J25" s="6"/>
      <c r="K25" s="7"/>
      <c r="L25" s="7"/>
      <c r="M25" s="7"/>
      <c r="N25" s="8"/>
      <c r="O25" s="8"/>
      <c r="P25" s="8"/>
      <c r="Q25" s="8"/>
      <c r="R25" s="8"/>
      <c r="S25" s="8"/>
    </row>
    <row r="26" spans="2:19">
      <c r="B26" s="100"/>
      <c r="C26" s="101"/>
      <c r="D26" s="100"/>
      <c r="E26" s="100"/>
      <c r="F26" s="102"/>
      <c r="G26" s="100"/>
      <c r="H26" s="100"/>
      <c r="I26" s="100"/>
      <c r="J26" s="100"/>
      <c r="K26" s="103"/>
      <c r="L26" s="103"/>
      <c r="M26" s="103"/>
      <c r="N26" s="104"/>
      <c r="O26" s="104"/>
      <c r="P26" s="104"/>
      <c r="Q26" s="104"/>
      <c r="R26" s="104"/>
      <c r="S26" s="104"/>
    </row>
    <row r="27" spans="2:19">
      <c r="B27" s="6"/>
      <c r="C27" s="105"/>
      <c r="D27" s="6"/>
      <c r="E27" s="6"/>
      <c r="F27" s="106"/>
      <c r="G27" s="6"/>
      <c r="H27" s="6"/>
      <c r="I27" s="6"/>
      <c r="J27" s="6"/>
      <c r="K27" s="7"/>
      <c r="L27" s="7"/>
      <c r="M27" s="7"/>
      <c r="N27" s="8"/>
      <c r="O27" s="8"/>
      <c r="P27" s="8"/>
      <c r="Q27" s="8"/>
      <c r="R27" s="8"/>
      <c r="S27" s="8"/>
    </row>
    <row r="28" spans="2:19">
      <c r="B28" s="100"/>
      <c r="C28" s="101"/>
      <c r="D28" s="100"/>
      <c r="E28" s="100"/>
      <c r="F28" s="102"/>
      <c r="G28" s="100"/>
      <c r="H28" s="100"/>
      <c r="I28" s="100"/>
      <c r="J28" s="100"/>
      <c r="K28" s="103"/>
      <c r="L28" s="103"/>
      <c r="M28" s="103"/>
      <c r="N28" s="104"/>
      <c r="O28" s="104"/>
      <c r="P28" s="104"/>
      <c r="Q28" s="104"/>
      <c r="R28" s="104"/>
      <c r="S28" s="104"/>
    </row>
    <row r="29" spans="2:19">
      <c r="B29" s="6"/>
      <c r="C29" s="105"/>
      <c r="D29" s="6"/>
      <c r="E29" s="6"/>
      <c r="F29" s="106"/>
      <c r="G29" s="6"/>
      <c r="H29" s="6"/>
      <c r="I29" s="6"/>
      <c r="J29" s="6"/>
      <c r="K29" s="7"/>
      <c r="L29" s="7"/>
      <c r="M29" s="7"/>
      <c r="N29" s="8"/>
      <c r="O29" s="8"/>
      <c r="P29" s="8"/>
      <c r="Q29" s="8"/>
      <c r="R29" s="8"/>
      <c r="S29" s="8"/>
    </row>
    <row r="30" spans="2:19">
      <c r="B30" s="100"/>
      <c r="C30" s="101"/>
      <c r="D30" s="100"/>
      <c r="E30" s="100"/>
      <c r="F30" s="102"/>
      <c r="G30" s="100"/>
      <c r="H30" s="100"/>
      <c r="I30" s="100"/>
      <c r="J30" s="100"/>
      <c r="K30" s="103"/>
      <c r="L30" s="103"/>
      <c r="M30" s="103"/>
      <c r="N30" s="104"/>
      <c r="O30" s="104"/>
      <c r="P30" s="104"/>
      <c r="Q30" s="104"/>
      <c r="R30" s="104"/>
      <c r="S30" s="104"/>
    </row>
    <row r="31" spans="2:19">
      <c r="B31" s="6"/>
      <c r="C31" s="105"/>
      <c r="D31" s="6"/>
      <c r="E31" s="6"/>
      <c r="F31" s="106"/>
      <c r="G31" s="6"/>
      <c r="H31" s="6"/>
      <c r="I31" s="6"/>
      <c r="J31" s="6"/>
      <c r="K31" s="7"/>
      <c r="L31" s="7"/>
      <c r="M31" s="7"/>
      <c r="N31" s="8"/>
      <c r="O31" s="8"/>
      <c r="P31" s="8"/>
      <c r="Q31" s="8"/>
      <c r="R31" s="8"/>
      <c r="S31" s="8"/>
    </row>
    <row r="32" spans="2:19">
      <c r="B32" s="100"/>
      <c r="C32" s="101"/>
      <c r="D32" s="100"/>
      <c r="E32" s="100"/>
      <c r="F32" s="102"/>
      <c r="G32" s="100"/>
      <c r="H32" s="100"/>
      <c r="I32" s="100"/>
      <c r="J32" s="100"/>
      <c r="K32" s="103"/>
      <c r="L32" s="103"/>
      <c r="M32" s="103"/>
      <c r="N32" s="104"/>
      <c r="O32" s="104"/>
      <c r="P32" s="104"/>
      <c r="Q32" s="104"/>
      <c r="R32" s="104"/>
      <c r="S32" s="104"/>
    </row>
    <row r="33" spans="2:19">
      <c r="B33" s="6"/>
      <c r="C33" s="105"/>
      <c r="D33" s="6"/>
      <c r="E33" s="6"/>
      <c r="F33" s="106"/>
      <c r="G33" s="6"/>
      <c r="H33" s="6"/>
      <c r="I33" s="6"/>
      <c r="J33" s="6"/>
      <c r="K33" s="7"/>
      <c r="L33" s="7"/>
      <c r="M33" s="7"/>
      <c r="N33" s="8"/>
      <c r="O33" s="8"/>
      <c r="P33" s="8"/>
      <c r="Q33" s="8"/>
      <c r="R33" s="8"/>
      <c r="S33" s="8"/>
    </row>
    <row r="34" spans="2:19">
      <c r="B34" s="100"/>
      <c r="C34" s="101"/>
      <c r="D34" s="100"/>
      <c r="E34" s="100"/>
      <c r="F34" s="102"/>
      <c r="G34" s="100"/>
      <c r="H34" s="100"/>
      <c r="I34" s="100"/>
      <c r="J34" s="100"/>
      <c r="K34" s="103"/>
      <c r="L34" s="103"/>
      <c r="M34" s="103"/>
      <c r="N34" s="104"/>
      <c r="O34" s="104"/>
      <c r="P34" s="104"/>
      <c r="Q34" s="104"/>
      <c r="R34" s="104"/>
      <c r="S34" s="104"/>
    </row>
    <row r="35" spans="2:19">
      <c r="B35" s="6"/>
      <c r="C35" s="105"/>
      <c r="D35" s="6"/>
      <c r="E35" s="6"/>
      <c r="F35" s="106"/>
      <c r="G35" s="6"/>
      <c r="H35" s="6"/>
      <c r="I35" s="6"/>
      <c r="J35" s="6"/>
      <c r="K35" s="7"/>
      <c r="L35" s="7"/>
      <c r="M35" s="7"/>
      <c r="N35" s="8"/>
      <c r="O35" s="8"/>
      <c r="P35" s="8"/>
      <c r="Q35" s="8"/>
      <c r="R35" s="8"/>
      <c r="S35" s="8"/>
    </row>
    <row r="36" spans="2:19">
      <c r="B36" s="100"/>
      <c r="C36" s="101"/>
      <c r="D36" s="100"/>
      <c r="E36" s="100"/>
      <c r="F36" s="102"/>
      <c r="G36" s="100"/>
      <c r="H36" s="100"/>
      <c r="I36" s="100"/>
      <c r="J36" s="100"/>
      <c r="K36" s="103"/>
      <c r="L36" s="103"/>
      <c r="M36" s="103"/>
      <c r="N36" s="104"/>
      <c r="O36" s="104"/>
      <c r="P36" s="104"/>
      <c r="Q36" s="104"/>
      <c r="R36" s="104"/>
      <c r="S36" s="104"/>
    </row>
    <row r="37" spans="2:19">
      <c r="B37" s="6"/>
      <c r="C37" s="105"/>
      <c r="D37" s="6"/>
      <c r="E37" s="6"/>
      <c r="F37" s="106"/>
      <c r="G37" s="6"/>
      <c r="H37" s="6"/>
      <c r="I37" s="6"/>
      <c r="J37" s="6"/>
      <c r="K37" s="7"/>
      <c r="L37" s="7"/>
      <c r="M37" s="7"/>
      <c r="N37" s="8"/>
      <c r="O37" s="8"/>
      <c r="P37" s="8"/>
      <c r="Q37" s="8"/>
      <c r="R37" s="8"/>
      <c r="S37" s="8"/>
    </row>
    <row r="38" spans="2:19">
      <c r="B38" s="100"/>
      <c r="C38" s="101"/>
      <c r="D38" s="100"/>
      <c r="E38" s="100"/>
      <c r="F38" s="102"/>
      <c r="G38" s="100"/>
      <c r="H38" s="100"/>
      <c r="I38" s="100"/>
      <c r="J38" s="100"/>
      <c r="K38" s="103"/>
      <c r="L38" s="103"/>
      <c r="M38" s="103"/>
      <c r="N38" s="104"/>
      <c r="O38" s="104"/>
      <c r="P38" s="104"/>
      <c r="Q38" s="104"/>
      <c r="R38" s="104"/>
      <c r="S38" s="104"/>
    </row>
    <row r="39" spans="2:19">
      <c r="B39" s="6"/>
      <c r="C39" s="105"/>
      <c r="D39" s="6"/>
      <c r="E39" s="6"/>
      <c r="F39" s="106"/>
      <c r="G39" s="6"/>
      <c r="H39" s="6"/>
      <c r="I39" s="6"/>
      <c r="J39" s="6"/>
      <c r="K39" s="7"/>
      <c r="L39" s="7"/>
      <c r="M39" s="7"/>
      <c r="N39" s="8"/>
      <c r="O39" s="8"/>
      <c r="P39" s="8"/>
      <c r="Q39" s="8"/>
      <c r="R39" s="8"/>
      <c r="S39" s="8"/>
    </row>
    <row r="40" spans="2:19">
      <c r="B40" s="100"/>
      <c r="C40" s="101"/>
      <c r="D40" s="100"/>
      <c r="E40" s="100"/>
      <c r="F40" s="102"/>
      <c r="G40" s="100"/>
      <c r="H40" s="100"/>
      <c r="I40" s="100"/>
      <c r="J40" s="100"/>
      <c r="K40" s="103"/>
      <c r="L40" s="103"/>
      <c r="M40" s="103"/>
      <c r="N40" s="104"/>
      <c r="O40" s="104"/>
      <c r="P40" s="104"/>
      <c r="Q40" s="104"/>
      <c r="R40" s="104"/>
      <c r="S40" s="104"/>
    </row>
    <row r="41" spans="2:19">
      <c r="B41" s="6"/>
      <c r="C41" s="105"/>
      <c r="D41" s="6"/>
      <c r="E41" s="6"/>
      <c r="F41" s="106"/>
      <c r="G41" s="6"/>
      <c r="H41" s="6"/>
      <c r="I41" s="6"/>
      <c r="J41" s="6"/>
      <c r="K41" s="7"/>
      <c r="L41" s="7"/>
      <c r="M41" s="7"/>
      <c r="N41" s="8"/>
      <c r="O41" s="8"/>
      <c r="P41" s="8"/>
      <c r="Q41" s="8"/>
      <c r="R41" s="8"/>
      <c r="S41" s="8"/>
    </row>
    <row r="42" spans="2:19">
      <c r="B42" s="100"/>
      <c r="C42" s="101"/>
      <c r="D42" s="100"/>
      <c r="E42" s="100"/>
      <c r="F42" s="102"/>
      <c r="G42" s="100"/>
      <c r="H42" s="100"/>
      <c r="I42" s="100"/>
      <c r="J42" s="100"/>
      <c r="K42" s="103"/>
      <c r="L42" s="103"/>
      <c r="M42" s="103"/>
      <c r="N42" s="104"/>
      <c r="O42" s="104"/>
      <c r="P42" s="104"/>
      <c r="Q42" s="104"/>
      <c r="R42" s="104"/>
      <c r="S42" s="104"/>
    </row>
    <row r="43" spans="2:19">
      <c r="B43" s="6"/>
      <c r="C43" s="105"/>
      <c r="D43" s="6"/>
      <c r="E43" s="6"/>
      <c r="F43" s="106"/>
      <c r="G43" s="6"/>
      <c r="H43" s="6"/>
      <c r="I43" s="6"/>
      <c r="J43" s="6"/>
      <c r="K43" s="7"/>
      <c r="L43" s="7"/>
      <c r="M43" s="7"/>
      <c r="N43" s="8"/>
      <c r="O43" s="8"/>
      <c r="P43" s="8"/>
      <c r="Q43" s="8"/>
      <c r="R43" s="8"/>
      <c r="S43" s="8"/>
    </row>
    <row r="44" spans="2:19">
      <c r="B44" s="100"/>
      <c r="C44" s="101"/>
      <c r="D44" s="100"/>
      <c r="E44" s="100"/>
      <c r="F44" s="102"/>
      <c r="G44" s="100"/>
      <c r="H44" s="100"/>
      <c r="I44" s="100"/>
      <c r="J44" s="100"/>
      <c r="K44" s="103"/>
      <c r="L44" s="103"/>
      <c r="M44" s="103"/>
      <c r="N44" s="104"/>
      <c r="O44" s="104"/>
      <c r="P44" s="104"/>
      <c r="Q44" s="104"/>
      <c r="R44" s="104"/>
      <c r="S44" s="104"/>
    </row>
    <row r="45" spans="2:19">
      <c r="B45" s="6"/>
      <c r="C45" s="105"/>
      <c r="D45" s="6"/>
      <c r="E45" s="6"/>
      <c r="F45" s="106"/>
      <c r="G45" s="6"/>
      <c r="H45" s="6"/>
      <c r="I45" s="6"/>
      <c r="J45" s="6"/>
      <c r="K45" s="7"/>
      <c r="L45" s="7"/>
      <c r="M45" s="7"/>
      <c r="N45" s="8"/>
      <c r="O45" s="8"/>
      <c r="P45" s="8"/>
      <c r="Q45" s="8"/>
      <c r="R45" s="8"/>
      <c r="S45" s="8"/>
    </row>
    <row r="46" spans="2:19">
      <c r="B46" s="100"/>
      <c r="C46" s="101"/>
      <c r="D46" s="100"/>
      <c r="E46" s="100"/>
      <c r="F46" s="102"/>
      <c r="G46" s="100"/>
      <c r="H46" s="100"/>
      <c r="I46" s="100"/>
      <c r="J46" s="100"/>
      <c r="K46" s="103"/>
      <c r="L46" s="103"/>
      <c r="M46" s="103"/>
      <c r="N46" s="104"/>
      <c r="O46" s="104"/>
      <c r="P46" s="104"/>
      <c r="Q46" s="104"/>
      <c r="R46" s="104"/>
      <c r="S46" s="104"/>
    </row>
    <row r="47" spans="2:19">
      <c r="B47" s="6"/>
      <c r="C47" s="105"/>
      <c r="D47" s="6"/>
      <c r="E47" s="6"/>
      <c r="F47" s="106"/>
      <c r="G47" s="6"/>
      <c r="H47" s="6"/>
      <c r="I47" s="6"/>
      <c r="J47" s="6"/>
      <c r="K47" s="7"/>
      <c r="L47" s="7"/>
      <c r="M47" s="7"/>
      <c r="N47" s="8"/>
      <c r="O47" s="8"/>
      <c r="P47" s="8"/>
      <c r="Q47" s="8"/>
      <c r="R47" s="8"/>
      <c r="S47" s="8"/>
    </row>
    <row r="48" spans="2:19">
      <c r="B48" s="100"/>
      <c r="C48" s="101"/>
      <c r="D48" s="100"/>
      <c r="E48" s="100"/>
      <c r="F48" s="102"/>
      <c r="G48" s="100"/>
      <c r="H48" s="100"/>
      <c r="I48" s="100"/>
      <c r="J48" s="100"/>
      <c r="K48" s="103"/>
      <c r="L48" s="103"/>
      <c r="M48" s="103"/>
      <c r="N48" s="104"/>
      <c r="O48" s="104"/>
      <c r="P48" s="104"/>
      <c r="Q48" s="104"/>
      <c r="R48" s="104"/>
      <c r="S48" s="104"/>
    </row>
    <row r="49" spans="2:19">
      <c r="B49" s="6"/>
      <c r="C49" s="105"/>
      <c r="D49" s="6"/>
      <c r="E49" s="6"/>
      <c r="F49" s="106"/>
      <c r="G49" s="6"/>
      <c r="H49" s="6"/>
      <c r="I49" s="6"/>
      <c r="J49" s="6"/>
      <c r="K49" s="7"/>
      <c r="L49" s="7"/>
      <c r="M49" s="7"/>
      <c r="N49" s="8"/>
      <c r="O49" s="8"/>
      <c r="P49" s="8"/>
      <c r="Q49" s="8"/>
      <c r="R49" s="8"/>
      <c r="S49" s="8"/>
    </row>
    <row r="50" spans="2:19">
      <c r="B50" s="100"/>
      <c r="C50" s="101"/>
      <c r="D50" s="100"/>
      <c r="E50" s="100"/>
      <c r="F50" s="102"/>
      <c r="G50" s="100"/>
      <c r="H50" s="100"/>
      <c r="I50" s="100"/>
      <c r="J50" s="100"/>
      <c r="K50" s="103"/>
      <c r="L50" s="103"/>
      <c r="M50" s="103"/>
      <c r="N50" s="104"/>
      <c r="O50" s="104"/>
      <c r="P50" s="104"/>
      <c r="Q50" s="104"/>
      <c r="R50" s="104"/>
      <c r="S50" s="104"/>
    </row>
    <row r="51" spans="2:19">
      <c r="B51" s="6"/>
      <c r="C51" s="105"/>
      <c r="D51" s="6"/>
      <c r="E51" s="6"/>
      <c r="F51" s="106"/>
      <c r="G51" s="6"/>
      <c r="H51" s="6"/>
      <c r="I51" s="6"/>
      <c r="J51" s="6"/>
      <c r="K51" s="7"/>
      <c r="L51" s="7"/>
      <c r="M51" s="7"/>
      <c r="N51" s="8"/>
      <c r="O51" s="8"/>
      <c r="P51" s="8"/>
      <c r="Q51" s="8"/>
      <c r="R51" s="8"/>
      <c r="S51" s="8"/>
    </row>
    <row r="52" spans="2:19">
      <c r="B52" s="100"/>
      <c r="C52" s="101"/>
      <c r="D52" s="100"/>
      <c r="E52" s="100"/>
      <c r="F52" s="102"/>
      <c r="G52" s="100"/>
      <c r="H52" s="100"/>
      <c r="I52" s="100"/>
      <c r="J52" s="100"/>
      <c r="K52" s="103"/>
      <c r="L52" s="103"/>
      <c r="M52" s="103"/>
      <c r="N52" s="104"/>
      <c r="O52" s="104"/>
      <c r="P52" s="104"/>
      <c r="Q52" s="104"/>
      <c r="R52" s="104"/>
      <c r="S52" s="104"/>
    </row>
    <row r="53" spans="2:19">
      <c r="B53" s="6"/>
      <c r="C53" s="105"/>
      <c r="D53" s="6"/>
      <c r="E53" s="6"/>
      <c r="F53" s="106"/>
      <c r="G53" s="6"/>
      <c r="H53" s="6"/>
      <c r="I53" s="6"/>
      <c r="J53" s="6"/>
      <c r="K53" s="7"/>
      <c r="L53" s="7"/>
      <c r="M53" s="7"/>
      <c r="N53" s="8"/>
      <c r="O53" s="8"/>
      <c r="P53" s="8"/>
      <c r="Q53" s="8"/>
      <c r="R53" s="8"/>
      <c r="S53" s="8"/>
    </row>
    <row r="54" spans="2:19">
      <c r="B54" s="100"/>
      <c r="C54" s="101"/>
      <c r="D54" s="100"/>
      <c r="E54" s="100"/>
      <c r="F54" s="102"/>
      <c r="G54" s="100"/>
      <c r="H54" s="100"/>
      <c r="I54" s="100"/>
      <c r="J54" s="100"/>
      <c r="K54" s="103"/>
      <c r="L54" s="103"/>
      <c r="M54" s="103"/>
      <c r="N54" s="104"/>
      <c r="O54" s="104"/>
      <c r="P54" s="104"/>
      <c r="Q54" s="104"/>
      <c r="R54" s="104"/>
      <c r="S54" s="104"/>
    </row>
    <row r="55" spans="2:19">
      <c r="B55" s="6"/>
      <c r="C55" s="105"/>
      <c r="D55" s="6"/>
      <c r="E55" s="6"/>
      <c r="F55" s="106"/>
      <c r="G55" s="6"/>
      <c r="H55" s="6"/>
      <c r="I55" s="6"/>
      <c r="J55" s="6"/>
      <c r="K55" s="7"/>
      <c r="L55" s="7"/>
      <c r="M55" s="7"/>
      <c r="N55" s="8"/>
      <c r="O55" s="8"/>
      <c r="P55" s="8"/>
      <c r="Q55" s="8"/>
      <c r="R55" s="8"/>
      <c r="S55" s="8"/>
    </row>
    <row r="56" spans="2:19">
      <c r="B56" s="100"/>
      <c r="C56" s="101"/>
      <c r="D56" s="100"/>
      <c r="E56" s="100"/>
      <c r="F56" s="102"/>
      <c r="G56" s="100"/>
      <c r="H56" s="100"/>
      <c r="I56" s="100"/>
      <c r="J56" s="100"/>
      <c r="K56" s="103"/>
      <c r="L56" s="103"/>
      <c r="M56" s="103"/>
      <c r="N56" s="104"/>
      <c r="O56" s="104"/>
      <c r="P56" s="104"/>
      <c r="Q56" s="104"/>
      <c r="R56" s="104"/>
      <c r="S56" s="104"/>
    </row>
    <row r="57" spans="2:19">
      <c r="B57" s="6"/>
      <c r="C57" s="105"/>
      <c r="D57" s="6"/>
      <c r="E57" s="6"/>
      <c r="F57" s="106"/>
      <c r="G57" s="6"/>
      <c r="H57" s="6"/>
      <c r="I57" s="6"/>
      <c r="J57" s="6"/>
      <c r="K57" s="7"/>
      <c r="L57" s="7"/>
      <c r="M57" s="7"/>
      <c r="N57" s="8"/>
      <c r="O57" s="8"/>
      <c r="P57" s="8"/>
      <c r="Q57" s="8"/>
      <c r="R57" s="8"/>
      <c r="S57" s="8"/>
    </row>
    <row r="58" spans="2:19">
      <c r="B58" s="100"/>
      <c r="C58" s="101"/>
      <c r="D58" s="100"/>
      <c r="E58" s="100"/>
      <c r="F58" s="102"/>
      <c r="G58" s="100"/>
      <c r="H58" s="100"/>
      <c r="I58" s="100"/>
      <c r="J58" s="100"/>
      <c r="K58" s="103"/>
      <c r="L58" s="103"/>
      <c r="M58" s="103"/>
      <c r="N58" s="104"/>
      <c r="O58" s="104"/>
      <c r="P58" s="104"/>
      <c r="Q58" s="104"/>
      <c r="R58" s="104"/>
      <c r="S58" s="104"/>
    </row>
    <row r="59" spans="2:19">
      <c r="B59" s="6"/>
      <c r="C59" s="105"/>
      <c r="D59" s="6"/>
      <c r="E59" s="6"/>
      <c r="F59" s="106"/>
      <c r="G59" s="6"/>
      <c r="H59" s="6"/>
      <c r="I59" s="6"/>
      <c r="J59" s="6"/>
      <c r="K59" s="7"/>
      <c r="L59" s="7"/>
      <c r="M59" s="7"/>
      <c r="N59" s="8"/>
      <c r="O59" s="8"/>
      <c r="P59" s="8"/>
      <c r="Q59" s="8"/>
      <c r="R59" s="8"/>
      <c r="S59" s="8"/>
    </row>
    <row r="60" spans="2:19">
      <c r="B60" s="100"/>
      <c r="C60" s="101"/>
      <c r="D60" s="100"/>
      <c r="E60" s="100"/>
      <c r="F60" s="102"/>
      <c r="G60" s="100"/>
      <c r="H60" s="100"/>
      <c r="I60" s="100"/>
      <c r="J60" s="100"/>
      <c r="K60" s="103"/>
      <c r="L60" s="103"/>
      <c r="M60" s="103"/>
      <c r="N60" s="104"/>
      <c r="O60" s="104"/>
      <c r="P60" s="104"/>
      <c r="Q60" s="104"/>
      <c r="R60" s="104"/>
      <c r="S60" s="104"/>
    </row>
    <row r="61" spans="2:19">
      <c r="B61" s="6"/>
      <c r="C61" s="105"/>
      <c r="D61" s="6"/>
      <c r="E61" s="6"/>
      <c r="F61" s="106"/>
      <c r="G61" s="6"/>
      <c r="H61" s="6"/>
      <c r="I61" s="6"/>
      <c r="J61" s="6"/>
      <c r="K61" s="7"/>
      <c r="L61" s="7"/>
      <c r="M61" s="7"/>
      <c r="N61" s="8"/>
      <c r="O61" s="8"/>
      <c r="P61" s="8"/>
      <c r="Q61" s="8"/>
      <c r="R61" s="8"/>
      <c r="S61" s="8"/>
    </row>
    <row r="62" spans="2:19">
      <c r="B62" s="100"/>
      <c r="C62" s="101"/>
      <c r="D62" s="100"/>
      <c r="E62" s="100"/>
      <c r="F62" s="102"/>
      <c r="G62" s="100"/>
      <c r="H62" s="100"/>
      <c r="I62" s="100"/>
      <c r="J62" s="100"/>
      <c r="K62" s="103"/>
      <c r="L62" s="103"/>
      <c r="M62" s="103"/>
      <c r="N62" s="104"/>
      <c r="O62" s="104"/>
      <c r="P62" s="104"/>
      <c r="Q62" s="104"/>
      <c r="R62" s="104"/>
      <c r="S62" s="104"/>
    </row>
    <row r="63" spans="2:19">
      <c r="B63" s="6"/>
      <c r="C63" s="105"/>
      <c r="D63" s="6"/>
      <c r="E63" s="6"/>
      <c r="F63" s="106"/>
      <c r="G63" s="6"/>
      <c r="H63" s="6"/>
      <c r="I63" s="6"/>
      <c r="J63" s="6"/>
      <c r="K63" s="7"/>
      <c r="L63" s="7"/>
      <c r="M63" s="7"/>
      <c r="N63" s="8"/>
      <c r="O63" s="8"/>
      <c r="P63" s="8"/>
      <c r="Q63" s="8"/>
      <c r="R63" s="8"/>
      <c r="S63" s="8"/>
    </row>
    <row r="64" spans="2:19">
      <c r="B64" s="100"/>
      <c r="C64" s="101"/>
      <c r="D64" s="100"/>
      <c r="E64" s="100"/>
      <c r="F64" s="102"/>
      <c r="G64" s="100"/>
      <c r="H64" s="100"/>
      <c r="I64" s="100"/>
      <c r="J64" s="100"/>
      <c r="K64" s="103"/>
      <c r="L64" s="103"/>
      <c r="M64" s="103"/>
      <c r="N64" s="104"/>
      <c r="O64" s="104"/>
      <c r="P64" s="104"/>
      <c r="Q64" s="104"/>
      <c r="R64" s="104"/>
      <c r="S64" s="104"/>
    </row>
    <row r="65" spans="2:19">
      <c r="B65" s="6"/>
      <c r="C65" s="105"/>
      <c r="D65" s="6"/>
      <c r="E65" s="6"/>
      <c r="F65" s="106"/>
      <c r="G65" s="6"/>
      <c r="H65" s="6"/>
      <c r="I65" s="6"/>
      <c r="J65" s="6"/>
      <c r="K65" s="7"/>
      <c r="L65" s="7"/>
      <c r="M65" s="7"/>
      <c r="N65" s="8"/>
      <c r="O65" s="8"/>
      <c r="P65" s="8"/>
      <c r="Q65" s="8"/>
      <c r="R65" s="8"/>
      <c r="S65" s="8"/>
    </row>
    <row r="66" spans="2:19">
      <c r="B66" s="100"/>
      <c r="C66" s="101"/>
      <c r="D66" s="100"/>
      <c r="E66" s="100"/>
      <c r="F66" s="102"/>
      <c r="G66" s="100"/>
      <c r="H66" s="100"/>
      <c r="I66" s="100"/>
      <c r="J66" s="100"/>
      <c r="K66" s="103"/>
      <c r="L66" s="103"/>
      <c r="M66" s="103"/>
      <c r="N66" s="104"/>
      <c r="O66" s="104"/>
      <c r="P66" s="104"/>
      <c r="Q66" s="104"/>
      <c r="R66" s="104"/>
      <c r="S66" s="104"/>
    </row>
    <row r="67" spans="2:19">
      <c r="B67" s="6"/>
      <c r="C67" s="105"/>
      <c r="D67" s="6"/>
      <c r="E67" s="6"/>
      <c r="F67" s="106"/>
      <c r="G67" s="6"/>
      <c r="H67" s="6"/>
      <c r="I67" s="6"/>
      <c r="J67" s="6"/>
      <c r="K67" s="7"/>
      <c r="L67" s="7"/>
      <c r="M67" s="7"/>
      <c r="N67" s="8"/>
      <c r="O67" s="8"/>
      <c r="P67" s="8"/>
      <c r="Q67" s="8"/>
      <c r="R67" s="8"/>
      <c r="S67" s="8"/>
    </row>
    <row r="68" spans="2:19">
      <c r="B68" s="100"/>
      <c r="C68" s="101"/>
      <c r="D68" s="100"/>
      <c r="E68" s="100"/>
      <c r="F68" s="102"/>
      <c r="G68" s="100"/>
      <c r="H68" s="100"/>
      <c r="I68" s="100"/>
      <c r="J68" s="100"/>
      <c r="K68" s="103"/>
      <c r="L68" s="103"/>
      <c r="M68" s="103"/>
      <c r="N68" s="104"/>
      <c r="O68" s="104"/>
      <c r="P68" s="104"/>
      <c r="Q68" s="104"/>
      <c r="R68" s="104"/>
      <c r="S68" s="104"/>
    </row>
    <row r="69" spans="2:19">
      <c r="B69" s="6"/>
      <c r="C69" s="105"/>
      <c r="D69" s="6"/>
      <c r="E69" s="6"/>
      <c r="F69" s="106"/>
      <c r="G69" s="6"/>
      <c r="H69" s="6"/>
      <c r="I69" s="6"/>
      <c r="J69" s="6"/>
      <c r="K69" s="7"/>
      <c r="L69" s="7"/>
      <c r="M69" s="7"/>
      <c r="N69" s="8"/>
      <c r="O69" s="8"/>
      <c r="P69" s="8"/>
      <c r="Q69" s="8"/>
      <c r="R69" s="8"/>
      <c r="S69" s="8"/>
    </row>
    <row r="70" spans="2:19">
      <c r="B70" s="100"/>
      <c r="C70" s="101"/>
      <c r="D70" s="100"/>
      <c r="E70" s="100"/>
      <c r="F70" s="102"/>
      <c r="G70" s="100"/>
      <c r="H70" s="100"/>
      <c r="I70" s="100"/>
      <c r="J70" s="100"/>
      <c r="K70" s="103"/>
      <c r="L70" s="103"/>
      <c r="M70" s="103"/>
      <c r="N70" s="104"/>
      <c r="O70" s="104"/>
      <c r="P70" s="104"/>
      <c r="Q70" s="104"/>
      <c r="R70" s="104"/>
      <c r="S70" s="104"/>
    </row>
    <row r="71" spans="2:19">
      <c r="B71" s="6"/>
      <c r="C71" s="105"/>
      <c r="D71" s="6"/>
      <c r="E71" s="6"/>
      <c r="F71" s="106"/>
      <c r="G71" s="6"/>
      <c r="H71" s="6"/>
      <c r="I71" s="6"/>
      <c r="J71" s="6"/>
      <c r="K71" s="7"/>
      <c r="L71" s="7"/>
      <c r="M71" s="7"/>
      <c r="N71" s="8"/>
      <c r="O71" s="8"/>
      <c r="P71" s="8"/>
      <c r="Q71" s="8"/>
      <c r="R71" s="8"/>
      <c r="S71" s="8"/>
    </row>
    <row r="72" spans="2:19">
      <c r="B72" s="100"/>
      <c r="C72" s="101"/>
      <c r="D72" s="100"/>
      <c r="E72" s="100"/>
      <c r="F72" s="102"/>
      <c r="G72" s="100"/>
      <c r="H72" s="100"/>
      <c r="I72" s="100"/>
      <c r="J72" s="100"/>
      <c r="K72" s="103"/>
      <c r="L72" s="103"/>
      <c r="M72" s="103"/>
      <c r="N72" s="104"/>
      <c r="O72" s="104"/>
      <c r="P72" s="104"/>
      <c r="Q72" s="104"/>
      <c r="R72" s="104"/>
      <c r="S72" s="104"/>
    </row>
    <row r="73" spans="2:19">
      <c r="B73" s="6"/>
      <c r="C73" s="105"/>
      <c r="D73" s="6"/>
      <c r="E73" s="6"/>
      <c r="F73" s="106"/>
      <c r="G73" s="6"/>
      <c r="H73" s="6"/>
      <c r="I73" s="6"/>
      <c r="J73" s="6"/>
      <c r="K73" s="7"/>
      <c r="L73" s="7"/>
      <c r="M73" s="7"/>
      <c r="N73" s="8"/>
      <c r="O73" s="8"/>
      <c r="P73" s="8"/>
      <c r="Q73" s="8"/>
      <c r="R73" s="8"/>
      <c r="S73" s="8"/>
    </row>
    <row r="74" spans="2:19">
      <c r="B74" s="100"/>
      <c r="C74" s="101"/>
      <c r="D74" s="100"/>
      <c r="E74" s="100"/>
      <c r="F74" s="102"/>
      <c r="G74" s="100"/>
      <c r="H74" s="100"/>
      <c r="I74" s="100"/>
      <c r="J74" s="100"/>
      <c r="K74" s="103"/>
      <c r="L74" s="103"/>
      <c r="M74" s="103"/>
      <c r="N74" s="104"/>
      <c r="O74" s="104"/>
      <c r="P74" s="104"/>
      <c r="Q74" s="104"/>
      <c r="R74" s="104"/>
      <c r="S74" s="104"/>
    </row>
    <row r="75" spans="2:19">
      <c r="B75" s="6"/>
      <c r="C75" s="105"/>
      <c r="D75" s="6"/>
      <c r="E75" s="6"/>
      <c r="F75" s="106"/>
      <c r="G75" s="6"/>
      <c r="H75" s="6"/>
      <c r="I75" s="6"/>
      <c r="J75" s="6"/>
      <c r="K75" s="7"/>
      <c r="L75" s="7"/>
      <c r="M75" s="7"/>
      <c r="N75" s="8"/>
      <c r="O75" s="8"/>
      <c r="P75" s="8"/>
      <c r="Q75" s="8"/>
      <c r="R75" s="8"/>
      <c r="S75" s="8"/>
    </row>
    <row r="76" spans="2:19">
      <c r="B76" s="100"/>
      <c r="C76" s="101"/>
      <c r="D76" s="100"/>
      <c r="E76" s="100"/>
      <c r="F76" s="102"/>
      <c r="G76" s="100"/>
      <c r="H76" s="100"/>
      <c r="I76" s="100"/>
      <c r="J76" s="100"/>
      <c r="K76" s="103"/>
      <c r="L76" s="103"/>
      <c r="M76" s="103"/>
      <c r="N76" s="104"/>
      <c r="O76" s="104"/>
      <c r="P76" s="104"/>
      <c r="Q76" s="104"/>
      <c r="R76" s="104"/>
      <c r="S76" s="104"/>
    </row>
    <row r="77" spans="2:19">
      <c r="B77" s="6"/>
      <c r="C77" s="105"/>
      <c r="D77" s="6"/>
      <c r="E77" s="6"/>
      <c r="F77" s="106"/>
      <c r="G77" s="6"/>
      <c r="H77" s="6"/>
      <c r="I77" s="6"/>
      <c r="J77" s="6"/>
      <c r="K77" s="7"/>
      <c r="L77" s="7"/>
      <c r="M77" s="7"/>
      <c r="N77" s="8"/>
      <c r="O77" s="8"/>
      <c r="P77" s="8"/>
      <c r="Q77" s="8"/>
      <c r="R77" s="8"/>
      <c r="S77" s="8"/>
    </row>
    <row r="78" spans="2:19">
      <c r="B78" s="100"/>
      <c r="C78" s="101"/>
      <c r="D78" s="100"/>
      <c r="E78" s="100"/>
      <c r="F78" s="102"/>
      <c r="G78" s="100"/>
      <c r="H78" s="100"/>
      <c r="I78" s="100"/>
      <c r="J78" s="100"/>
      <c r="K78" s="103"/>
      <c r="L78" s="103"/>
      <c r="M78" s="103"/>
      <c r="N78" s="104"/>
      <c r="O78" s="104"/>
      <c r="P78" s="104"/>
      <c r="Q78" s="104"/>
      <c r="R78" s="104"/>
      <c r="S78" s="104"/>
    </row>
    <row r="79" spans="2:19">
      <c r="B79" s="6"/>
      <c r="C79" s="105"/>
      <c r="D79" s="6"/>
      <c r="E79" s="6"/>
      <c r="F79" s="106"/>
      <c r="G79" s="6"/>
      <c r="H79" s="6"/>
      <c r="I79" s="6"/>
      <c r="J79" s="6"/>
      <c r="K79" s="7"/>
      <c r="L79" s="7"/>
      <c r="M79" s="7"/>
      <c r="N79" s="8"/>
      <c r="O79" s="8"/>
      <c r="P79" s="8"/>
      <c r="Q79" s="8"/>
      <c r="R79" s="8"/>
      <c r="S79" s="8"/>
    </row>
    <row r="80" spans="2:19">
      <c r="B80" s="100"/>
      <c r="C80" s="101"/>
      <c r="D80" s="100"/>
      <c r="E80" s="100"/>
      <c r="F80" s="102"/>
      <c r="G80" s="100"/>
      <c r="H80" s="100"/>
      <c r="I80" s="100"/>
      <c r="J80" s="100"/>
      <c r="K80" s="103"/>
      <c r="L80" s="103"/>
      <c r="M80" s="103"/>
      <c r="N80" s="104"/>
      <c r="O80" s="104"/>
      <c r="P80" s="104"/>
      <c r="Q80" s="104"/>
      <c r="R80" s="104"/>
      <c r="S80" s="104"/>
    </row>
    <row r="81" spans="2:19">
      <c r="B81" s="6"/>
      <c r="C81" s="105"/>
      <c r="D81" s="6"/>
      <c r="E81" s="6"/>
      <c r="F81" s="106"/>
      <c r="G81" s="6"/>
      <c r="H81" s="6"/>
      <c r="I81" s="6"/>
      <c r="J81" s="6"/>
      <c r="K81" s="7"/>
      <c r="L81" s="7"/>
      <c r="M81" s="7"/>
      <c r="N81" s="8"/>
      <c r="O81" s="8"/>
      <c r="P81" s="8"/>
      <c r="Q81" s="8"/>
      <c r="R81" s="8"/>
      <c r="S81" s="8"/>
    </row>
    <row r="82" spans="2:19">
      <c r="B82" s="100"/>
      <c r="C82" s="101"/>
      <c r="D82" s="100"/>
      <c r="E82" s="100"/>
      <c r="F82" s="102"/>
      <c r="G82" s="100"/>
      <c r="H82" s="100"/>
      <c r="I82" s="100"/>
      <c r="J82" s="100"/>
      <c r="K82" s="103"/>
      <c r="L82" s="103"/>
      <c r="M82" s="103"/>
      <c r="N82" s="104"/>
      <c r="O82" s="104"/>
      <c r="P82" s="104"/>
      <c r="Q82" s="104"/>
      <c r="R82" s="104"/>
      <c r="S82" s="104"/>
    </row>
    <row r="83" spans="2:19">
      <c r="B83" s="6"/>
      <c r="C83" s="105"/>
      <c r="D83" s="6"/>
      <c r="E83" s="6"/>
      <c r="F83" s="106"/>
      <c r="G83" s="6"/>
      <c r="H83" s="6"/>
      <c r="I83" s="6"/>
      <c r="J83" s="6"/>
      <c r="K83" s="7"/>
      <c r="L83" s="7"/>
      <c r="M83" s="7"/>
      <c r="N83" s="8"/>
      <c r="O83" s="8"/>
      <c r="P83" s="8"/>
      <c r="Q83" s="8"/>
      <c r="R83" s="8"/>
      <c r="S83" s="8"/>
    </row>
    <row r="84" spans="2:19">
      <c r="B84" s="100"/>
      <c r="C84" s="101"/>
      <c r="D84" s="100"/>
      <c r="E84" s="100"/>
      <c r="F84" s="102"/>
      <c r="G84" s="100"/>
      <c r="H84" s="100"/>
      <c r="I84" s="100"/>
      <c r="J84" s="100"/>
      <c r="K84" s="103"/>
      <c r="L84" s="103"/>
      <c r="M84" s="103"/>
      <c r="N84" s="104"/>
      <c r="O84" s="104"/>
      <c r="P84" s="104"/>
      <c r="Q84" s="104"/>
      <c r="R84" s="104"/>
      <c r="S84" s="104"/>
    </row>
    <row r="85" spans="2:19">
      <c r="B85" s="6"/>
      <c r="C85" s="105"/>
      <c r="D85" s="6"/>
      <c r="E85" s="6"/>
      <c r="F85" s="106"/>
      <c r="G85" s="6"/>
      <c r="H85" s="6"/>
      <c r="I85" s="6"/>
      <c r="J85" s="6"/>
      <c r="K85" s="7"/>
      <c r="L85" s="7"/>
      <c r="M85" s="7"/>
      <c r="N85" s="8"/>
      <c r="O85" s="8"/>
      <c r="P85" s="8"/>
      <c r="Q85" s="8"/>
      <c r="R85" s="8"/>
      <c r="S85" s="8"/>
    </row>
    <row r="86" spans="2:19">
      <c r="B86" s="100"/>
      <c r="C86" s="101"/>
      <c r="D86" s="100"/>
      <c r="E86" s="100"/>
      <c r="F86" s="102"/>
      <c r="G86" s="100"/>
      <c r="H86" s="100"/>
      <c r="I86" s="100"/>
      <c r="J86" s="100"/>
      <c r="K86" s="103"/>
      <c r="L86" s="103"/>
      <c r="M86" s="103"/>
      <c r="N86" s="104"/>
      <c r="O86" s="104"/>
      <c r="P86" s="104"/>
      <c r="Q86" s="104"/>
      <c r="R86" s="104"/>
      <c r="S86" s="104"/>
    </row>
    <row r="87" spans="2:19">
      <c r="B87" s="6"/>
      <c r="C87" s="105"/>
      <c r="D87" s="6"/>
      <c r="E87" s="6"/>
      <c r="F87" s="106"/>
      <c r="G87" s="6"/>
      <c r="H87" s="6"/>
      <c r="I87" s="6"/>
      <c r="J87" s="6"/>
      <c r="K87" s="7"/>
      <c r="L87" s="7"/>
      <c r="M87" s="7"/>
      <c r="N87" s="8"/>
      <c r="O87" s="8"/>
      <c r="P87" s="8"/>
      <c r="Q87" s="8"/>
      <c r="R87" s="8"/>
      <c r="S87" s="8"/>
    </row>
    <row r="88" spans="2:19">
      <c r="B88" s="100"/>
      <c r="C88" s="101"/>
      <c r="D88" s="100"/>
      <c r="E88" s="100"/>
      <c r="F88" s="102"/>
      <c r="G88" s="100"/>
      <c r="H88" s="100"/>
      <c r="I88" s="100"/>
      <c r="J88" s="100"/>
      <c r="K88" s="103"/>
      <c r="L88" s="103"/>
      <c r="M88" s="103"/>
      <c r="N88" s="104"/>
      <c r="O88" s="104"/>
      <c r="P88" s="104"/>
      <c r="Q88" s="104"/>
      <c r="R88" s="104"/>
      <c r="S88" s="104"/>
    </row>
    <row r="89" spans="2:19">
      <c r="B89" s="6"/>
      <c r="C89" s="105"/>
      <c r="D89" s="6"/>
      <c r="E89" s="6"/>
      <c r="F89" s="106"/>
      <c r="G89" s="6"/>
      <c r="H89" s="6"/>
      <c r="I89" s="6"/>
      <c r="J89" s="6"/>
      <c r="K89" s="7"/>
      <c r="L89" s="7"/>
      <c r="M89" s="7"/>
      <c r="N89" s="8"/>
      <c r="O89" s="8"/>
      <c r="P89" s="8"/>
      <c r="Q89" s="8"/>
      <c r="R89" s="8"/>
      <c r="S89" s="8"/>
    </row>
    <row r="90" spans="2:19">
      <c r="B90" s="100"/>
      <c r="C90" s="101"/>
      <c r="D90" s="100"/>
      <c r="E90" s="100"/>
      <c r="F90" s="102"/>
      <c r="G90" s="100"/>
      <c r="H90" s="100"/>
      <c r="I90" s="100"/>
      <c r="J90" s="100"/>
      <c r="K90" s="103"/>
      <c r="L90" s="103"/>
      <c r="M90" s="103"/>
      <c r="N90" s="104"/>
      <c r="O90" s="104"/>
      <c r="P90" s="104"/>
      <c r="Q90" s="104"/>
      <c r="R90" s="104"/>
      <c r="S90" s="104"/>
    </row>
    <row r="91" spans="2:19">
      <c r="B91" s="6"/>
      <c r="C91" s="105"/>
      <c r="D91" s="6"/>
      <c r="E91" s="6"/>
      <c r="F91" s="106"/>
      <c r="G91" s="6"/>
      <c r="H91" s="6"/>
      <c r="I91" s="6"/>
      <c r="J91" s="6"/>
      <c r="K91" s="7"/>
      <c r="L91" s="7"/>
      <c r="M91" s="7"/>
      <c r="N91" s="8"/>
      <c r="O91" s="8"/>
      <c r="P91" s="8"/>
      <c r="Q91" s="8"/>
      <c r="R91" s="8"/>
      <c r="S91" s="8"/>
    </row>
    <row r="92" spans="2:19">
      <c r="B92" s="100"/>
      <c r="C92" s="101"/>
      <c r="D92" s="100"/>
      <c r="E92" s="100"/>
      <c r="F92" s="102"/>
      <c r="G92" s="100"/>
      <c r="H92" s="100"/>
      <c r="I92" s="100"/>
      <c r="J92" s="100"/>
      <c r="K92" s="103"/>
      <c r="L92" s="103"/>
      <c r="M92" s="103"/>
      <c r="N92" s="104"/>
      <c r="O92" s="104"/>
      <c r="P92" s="104"/>
      <c r="Q92" s="104"/>
      <c r="R92" s="104"/>
      <c r="S92" s="104"/>
    </row>
    <row r="93" spans="2:19">
      <c r="B93" s="6"/>
      <c r="C93" s="105"/>
      <c r="D93" s="6"/>
      <c r="E93" s="6"/>
      <c r="F93" s="106"/>
      <c r="G93" s="6"/>
      <c r="H93" s="6"/>
      <c r="I93" s="6"/>
      <c r="J93" s="6"/>
      <c r="K93" s="7"/>
      <c r="L93" s="7"/>
      <c r="M93" s="7"/>
      <c r="N93" s="8"/>
      <c r="O93" s="8"/>
      <c r="P93" s="8"/>
      <c r="Q93" s="8"/>
      <c r="R93" s="8"/>
      <c r="S93" s="8"/>
    </row>
    <row r="94" spans="2:19">
      <c r="B94" s="100"/>
      <c r="C94" s="101"/>
      <c r="D94" s="100"/>
      <c r="E94" s="100"/>
      <c r="F94" s="102"/>
      <c r="G94" s="100"/>
      <c r="H94" s="100"/>
      <c r="I94" s="100"/>
      <c r="J94" s="100"/>
      <c r="K94" s="103"/>
      <c r="L94" s="103"/>
      <c r="M94" s="103"/>
      <c r="N94" s="104"/>
      <c r="O94" s="104"/>
      <c r="P94" s="104"/>
      <c r="Q94" s="104"/>
      <c r="R94" s="104"/>
      <c r="S94" s="104"/>
    </row>
    <row r="95" spans="2:19">
      <c r="B95" s="6"/>
      <c r="C95" s="105"/>
      <c r="D95" s="6"/>
      <c r="E95" s="6"/>
      <c r="F95" s="106"/>
      <c r="G95" s="6"/>
      <c r="H95" s="6"/>
      <c r="I95" s="6"/>
      <c r="J95" s="6"/>
      <c r="K95" s="7"/>
      <c r="L95" s="7"/>
      <c r="M95" s="7"/>
      <c r="N95" s="8"/>
      <c r="O95" s="8"/>
      <c r="P95" s="8"/>
      <c r="Q95" s="8"/>
      <c r="R95" s="8"/>
      <c r="S95" s="8"/>
    </row>
    <row r="96" spans="2:19">
      <c r="B96" s="100"/>
      <c r="C96" s="101"/>
      <c r="D96" s="100"/>
      <c r="E96" s="100"/>
      <c r="F96" s="102"/>
      <c r="G96" s="100"/>
      <c r="H96" s="100"/>
      <c r="I96" s="100"/>
      <c r="J96" s="100"/>
      <c r="K96" s="103"/>
      <c r="L96" s="103"/>
      <c r="M96" s="103"/>
      <c r="N96" s="104"/>
      <c r="O96" s="104"/>
      <c r="P96" s="104"/>
      <c r="Q96" s="104"/>
      <c r="R96" s="104"/>
      <c r="S96" s="104"/>
    </row>
    <row r="97" spans="2:19">
      <c r="B97" s="6"/>
      <c r="C97" s="105"/>
      <c r="D97" s="6"/>
      <c r="E97" s="6"/>
      <c r="F97" s="106"/>
      <c r="G97" s="6"/>
      <c r="H97" s="6"/>
      <c r="I97" s="6"/>
      <c r="J97" s="6"/>
      <c r="K97" s="7"/>
      <c r="L97" s="7"/>
      <c r="M97" s="7"/>
      <c r="N97" s="8"/>
      <c r="O97" s="8"/>
      <c r="P97" s="8"/>
      <c r="Q97" s="8"/>
      <c r="R97" s="8"/>
      <c r="S97" s="8"/>
    </row>
    <row r="98" spans="2:19">
      <c r="B98" s="100"/>
      <c r="C98" s="101"/>
      <c r="D98" s="100"/>
      <c r="E98" s="100"/>
      <c r="F98" s="102"/>
      <c r="G98" s="100"/>
      <c r="H98" s="100"/>
      <c r="I98" s="100"/>
      <c r="J98" s="100"/>
      <c r="K98" s="103"/>
      <c r="L98" s="103"/>
      <c r="M98" s="103"/>
      <c r="N98" s="104"/>
      <c r="O98" s="104"/>
      <c r="P98" s="104"/>
      <c r="Q98" s="104"/>
      <c r="R98" s="104"/>
      <c r="S98" s="104"/>
    </row>
    <row r="99" spans="2:19">
      <c r="B99" s="6"/>
      <c r="C99" s="105"/>
      <c r="D99" s="6"/>
      <c r="E99" s="6"/>
      <c r="F99" s="106"/>
      <c r="G99" s="6"/>
      <c r="H99" s="6"/>
      <c r="I99" s="6"/>
      <c r="J99" s="6"/>
      <c r="K99" s="7"/>
      <c r="L99" s="7"/>
      <c r="M99" s="7"/>
      <c r="N99" s="8"/>
      <c r="O99" s="8"/>
      <c r="P99" s="8"/>
      <c r="Q99" s="8"/>
      <c r="R99" s="8"/>
      <c r="S99" s="8"/>
    </row>
    <row r="100" spans="2:19">
      <c r="B100" s="100"/>
      <c r="C100" s="101"/>
      <c r="D100" s="100"/>
      <c r="E100" s="100"/>
      <c r="F100" s="102"/>
      <c r="G100" s="100"/>
      <c r="H100" s="100"/>
      <c r="I100" s="100"/>
      <c r="J100" s="100"/>
      <c r="K100" s="103"/>
      <c r="L100" s="103"/>
      <c r="M100" s="103"/>
      <c r="N100" s="104"/>
      <c r="O100" s="104"/>
      <c r="P100" s="104"/>
      <c r="Q100" s="104"/>
      <c r="R100" s="104"/>
      <c r="S100" s="104"/>
    </row>
    <row r="101" spans="2:19">
      <c r="B101" s="6"/>
      <c r="C101" s="105"/>
      <c r="D101" s="6"/>
      <c r="E101" s="6"/>
      <c r="F101" s="106"/>
      <c r="G101" s="6"/>
      <c r="H101" s="6"/>
      <c r="I101" s="6"/>
      <c r="J101" s="6"/>
      <c r="K101" s="7"/>
      <c r="L101" s="7"/>
      <c r="M101" s="7"/>
      <c r="N101" s="8"/>
      <c r="O101" s="8"/>
      <c r="P101" s="8"/>
      <c r="Q101" s="8"/>
      <c r="R101" s="8"/>
      <c r="S101" s="8"/>
    </row>
    <row r="102" spans="2:19">
      <c r="B102" s="100"/>
      <c r="C102" s="101"/>
      <c r="D102" s="100"/>
      <c r="E102" s="100"/>
      <c r="F102" s="102"/>
      <c r="G102" s="100"/>
      <c r="H102" s="100"/>
      <c r="I102" s="100"/>
      <c r="J102" s="100"/>
      <c r="K102" s="103"/>
      <c r="L102" s="103"/>
      <c r="M102" s="103"/>
      <c r="N102" s="104"/>
      <c r="O102" s="104"/>
      <c r="P102" s="104"/>
      <c r="Q102" s="104"/>
      <c r="R102" s="104"/>
      <c r="S102" s="104"/>
    </row>
    <row r="103" spans="2:19">
      <c r="B103" s="6"/>
      <c r="C103" s="105"/>
      <c r="D103" s="6"/>
      <c r="E103" s="6"/>
      <c r="F103" s="106"/>
      <c r="G103" s="6"/>
      <c r="H103" s="6"/>
      <c r="I103" s="6"/>
      <c r="J103" s="6"/>
      <c r="K103" s="7"/>
      <c r="L103" s="7"/>
      <c r="M103" s="7"/>
      <c r="N103" s="8"/>
      <c r="O103" s="8"/>
      <c r="P103" s="8"/>
      <c r="Q103" s="8"/>
      <c r="R103" s="8"/>
      <c r="S103" s="8"/>
    </row>
    <row r="104" spans="2:19">
      <c r="B104" s="100"/>
      <c r="C104" s="101"/>
      <c r="D104" s="100"/>
      <c r="E104" s="100"/>
      <c r="F104" s="102"/>
      <c r="G104" s="100"/>
      <c r="H104" s="100"/>
      <c r="I104" s="100"/>
      <c r="J104" s="100"/>
      <c r="K104" s="103"/>
      <c r="L104" s="103"/>
      <c r="M104" s="103"/>
      <c r="N104" s="104"/>
      <c r="O104" s="104"/>
      <c r="P104" s="104"/>
      <c r="Q104" s="104"/>
      <c r="R104" s="104"/>
      <c r="S104" s="104"/>
    </row>
    <row r="105" spans="2:19">
      <c r="B105" s="6"/>
      <c r="C105" s="105"/>
      <c r="D105" s="6"/>
      <c r="E105" s="6"/>
      <c r="F105" s="106"/>
      <c r="G105" s="6"/>
      <c r="H105" s="6"/>
      <c r="I105" s="6"/>
      <c r="J105" s="6"/>
      <c r="K105" s="7"/>
      <c r="L105" s="7"/>
      <c r="M105" s="7"/>
      <c r="N105" s="8"/>
      <c r="O105" s="8"/>
      <c r="P105" s="8"/>
      <c r="Q105" s="8"/>
      <c r="R105" s="8"/>
      <c r="S105" s="8"/>
    </row>
    <row r="106" spans="2:19">
      <c r="B106" s="100"/>
      <c r="C106" s="101"/>
      <c r="D106" s="100"/>
      <c r="E106" s="100"/>
      <c r="F106" s="102"/>
      <c r="G106" s="100"/>
      <c r="H106" s="100"/>
      <c r="I106" s="100"/>
      <c r="J106" s="100"/>
      <c r="K106" s="103"/>
      <c r="L106" s="103"/>
      <c r="M106" s="103"/>
      <c r="N106" s="104"/>
      <c r="O106" s="104"/>
      <c r="P106" s="104"/>
      <c r="Q106" s="104"/>
      <c r="R106" s="104"/>
      <c r="S106" s="104"/>
    </row>
    <row r="107" spans="2:19">
      <c r="B107" s="6"/>
      <c r="C107" s="105"/>
      <c r="D107" s="6"/>
      <c r="E107" s="6"/>
      <c r="F107" s="106"/>
      <c r="G107" s="6"/>
      <c r="H107" s="6"/>
      <c r="I107" s="6"/>
      <c r="J107" s="6"/>
      <c r="K107" s="7"/>
      <c r="L107" s="7"/>
      <c r="M107" s="7"/>
      <c r="N107" s="8"/>
      <c r="O107" s="8"/>
      <c r="P107" s="8"/>
      <c r="Q107" s="8"/>
      <c r="R107" s="8"/>
      <c r="S107" s="8"/>
    </row>
    <row r="108" spans="2:19">
      <c r="B108" s="100"/>
      <c r="C108" s="101"/>
      <c r="D108" s="100"/>
      <c r="E108" s="100"/>
      <c r="F108" s="102"/>
      <c r="G108" s="100"/>
      <c r="H108" s="100"/>
      <c r="I108" s="100"/>
      <c r="J108" s="100"/>
      <c r="K108" s="103"/>
      <c r="L108" s="103"/>
      <c r="M108" s="103"/>
      <c r="N108" s="104"/>
      <c r="O108" s="104"/>
      <c r="P108" s="104"/>
      <c r="Q108" s="104"/>
      <c r="R108" s="104"/>
      <c r="S108" s="104"/>
    </row>
    <row r="109" spans="2:19">
      <c r="B109" s="6"/>
      <c r="C109" s="105"/>
      <c r="D109" s="6"/>
      <c r="E109" s="6"/>
      <c r="F109" s="106"/>
      <c r="G109" s="6"/>
      <c r="H109" s="6"/>
      <c r="I109" s="6"/>
      <c r="J109" s="6"/>
      <c r="K109" s="7"/>
      <c r="L109" s="7"/>
      <c r="M109" s="7"/>
      <c r="N109" s="8"/>
      <c r="O109" s="8"/>
      <c r="P109" s="8"/>
      <c r="Q109" s="8"/>
      <c r="R109" s="8"/>
      <c r="S109" s="8"/>
    </row>
    <row r="110" spans="2:19">
      <c r="B110" s="100"/>
      <c r="C110" s="101"/>
      <c r="D110" s="100"/>
      <c r="E110" s="100"/>
      <c r="F110" s="102"/>
      <c r="G110" s="100"/>
      <c r="H110" s="100"/>
      <c r="I110" s="100"/>
      <c r="J110" s="100"/>
      <c r="K110" s="103"/>
      <c r="L110" s="103"/>
      <c r="M110" s="103"/>
      <c r="N110" s="104"/>
      <c r="O110" s="104"/>
      <c r="P110" s="104"/>
      <c r="Q110" s="104"/>
      <c r="R110" s="104"/>
      <c r="S110" s="104"/>
    </row>
    <row r="111" spans="2:19">
      <c r="B111" s="6"/>
      <c r="C111" s="105"/>
      <c r="D111" s="6"/>
      <c r="E111" s="6"/>
      <c r="F111" s="106"/>
      <c r="G111" s="6"/>
      <c r="H111" s="6"/>
      <c r="I111" s="6"/>
      <c r="J111" s="6"/>
      <c r="K111" s="7"/>
      <c r="L111" s="7"/>
      <c r="M111" s="7"/>
      <c r="N111" s="8"/>
      <c r="O111" s="8"/>
      <c r="P111" s="8"/>
      <c r="Q111" s="8"/>
      <c r="R111" s="8"/>
      <c r="S111" s="8"/>
    </row>
    <row r="112" spans="2:19">
      <c r="B112" s="100"/>
      <c r="C112" s="101"/>
      <c r="D112" s="100"/>
      <c r="E112" s="100"/>
      <c r="F112" s="102"/>
      <c r="G112" s="100"/>
      <c r="H112" s="100"/>
      <c r="I112" s="100"/>
      <c r="J112" s="100"/>
      <c r="K112" s="103"/>
      <c r="L112" s="103"/>
      <c r="M112" s="103"/>
      <c r="N112" s="104"/>
      <c r="O112" s="104"/>
      <c r="P112" s="104"/>
      <c r="Q112" s="104"/>
      <c r="R112" s="104"/>
      <c r="S112" s="104"/>
    </row>
    <row r="113" spans="2:19">
      <c r="B113" s="6"/>
      <c r="C113" s="105"/>
      <c r="D113" s="6"/>
      <c r="E113" s="6"/>
      <c r="F113" s="106"/>
      <c r="G113" s="6"/>
      <c r="H113" s="6"/>
      <c r="I113" s="6"/>
      <c r="J113" s="6"/>
      <c r="K113" s="7"/>
      <c r="L113" s="7"/>
      <c r="M113" s="7"/>
      <c r="N113" s="8"/>
      <c r="O113" s="8"/>
      <c r="P113" s="8"/>
      <c r="Q113" s="8"/>
      <c r="R113" s="8"/>
      <c r="S113" s="8"/>
    </row>
    <row r="114" spans="2:19">
      <c r="B114" s="100"/>
      <c r="C114" s="101"/>
      <c r="D114" s="100"/>
      <c r="E114" s="100"/>
      <c r="F114" s="102"/>
      <c r="G114" s="100"/>
      <c r="H114" s="100"/>
      <c r="I114" s="100"/>
      <c r="J114" s="100"/>
      <c r="K114" s="103"/>
      <c r="L114" s="103"/>
      <c r="M114" s="103"/>
      <c r="N114" s="104"/>
      <c r="O114" s="104"/>
      <c r="P114" s="104"/>
      <c r="Q114" s="104"/>
      <c r="R114" s="104"/>
      <c r="S114" s="104"/>
    </row>
    <row r="115" spans="2:19">
      <c r="B115" s="6"/>
      <c r="C115" s="105"/>
      <c r="D115" s="6"/>
      <c r="E115" s="6"/>
      <c r="F115" s="106"/>
      <c r="G115" s="6"/>
      <c r="H115" s="6"/>
      <c r="I115" s="6"/>
      <c r="J115" s="6"/>
      <c r="K115" s="7"/>
      <c r="L115" s="7"/>
      <c r="M115" s="7"/>
      <c r="N115" s="8"/>
      <c r="O115" s="8"/>
      <c r="P115" s="8"/>
      <c r="Q115" s="8"/>
      <c r="R115" s="8"/>
      <c r="S115" s="8"/>
    </row>
    <row r="116" spans="2:19">
      <c r="B116" s="100"/>
      <c r="C116" s="101"/>
      <c r="D116" s="100"/>
      <c r="E116" s="100"/>
      <c r="F116" s="102"/>
      <c r="G116" s="100"/>
      <c r="H116" s="100"/>
      <c r="I116" s="100"/>
      <c r="J116" s="100"/>
      <c r="K116" s="103"/>
      <c r="L116" s="103"/>
      <c r="M116" s="103"/>
      <c r="N116" s="104"/>
      <c r="O116" s="104"/>
      <c r="P116" s="104"/>
      <c r="Q116" s="104"/>
      <c r="R116" s="104"/>
      <c r="S116" s="104"/>
    </row>
    <row r="117" spans="2:19">
      <c r="B117" s="6"/>
      <c r="C117" s="105"/>
      <c r="D117" s="6"/>
      <c r="E117" s="6"/>
      <c r="F117" s="106"/>
      <c r="G117" s="6"/>
      <c r="H117" s="6"/>
      <c r="I117" s="6"/>
      <c r="J117" s="6"/>
      <c r="K117" s="7"/>
      <c r="L117" s="7"/>
      <c r="M117" s="7"/>
      <c r="N117" s="8"/>
      <c r="O117" s="8"/>
      <c r="P117" s="8"/>
      <c r="Q117" s="8"/>
      <c r="R117" s="8"/>
      <c r="S117" s="8"/>
    </row>
    <row r="118" spans="2:19">
      <c r="B118" s="100"/>
      <c r="C118" s="101"/>
      <c r="D118" s="100"/>
      <c r="E118" s="100"/>
      <c r="F118" s="102"/>
      <c r="G118" s="100"/>
      <c r="H118" s="100"/>
      <c r="I118" s="100"/>
      <c r="J118" s="100"/>
      <c r="K118" s="103"/>
      <c r="L118" s="103"/>
      <c r="M118" s="103"/>
      <c r="N118" s="104"/>
      <c r="O118" s="104"/>
      <c r="P118" s="104"/>
      <c r="Q118" s="104"/>
      <c r="R118" s="104"/>
      <c r="S118" s="104"/>
    </row>
    <row r="119" spans="2:19">
      <c r="B119" s="6"/>
      <c r="C119" s="105"/>
      <c r="D119" s="6"/>
      <c r="E119" s="6"/>
      <c r="F119" s="106"/>
      <c r="G119" s="6"/>
      <c r="H119" s="6"/>
      <c r="I119" s="6"/>
      <c r="J119" s="6"/>
      <c r="K119" s="7"/>
      <c r="L119" s="7"/>
      <c r="M119" s="7"/>
      <c r="N119" s="8"/>
      <c r="O119" s="8"/>
      <c r="P119" s="8"/>
      <c r="Q119" s="8"/>
      <c r="R119" s="8"/>
      <c r="S119" s="8"/>
    </row>
    <row r="120" spans="2:19">
      <c r="B120" s="100"/>
      <c r="C120" s="101"/>
      <c r="D120" s="100"/>
      <c r="E120" s="100"/>
      <c r="F120" s="102"/>
      <c r="G120" s="100"/>
      <c r="H120" s="100"/>
      <c r="I120" s="100"/>
      <c r="J120" s="100"/>
      <c r="K120" s="103"/>
      <c r="L120" s="103"/>
      <c r="M120" s="103"/>
      <c r="N120" s="104"/>
      <c r="O120" s="104"/>
      <c r="P120" s="104"/>
      <c r="Q120" s="104"/>
      <c r="R120" s="104"/>
      <c r="S120" s="104"/>
    </row>
    <row r="121" spans="2:19">
      <c r="B121" s="6"/>
      <c r="C121" s="105"/>
      <c r="D121" s="6"/>
      <c r="E121" s="6"/>
      <c r="F121" s="106"/>
      <c r="G121" s="6"/>
      <c r="H121" s="6"/>
      <c r="I121" s="6"/>
      <c r="J121" s="6"/>
      <c r="K121" s="7"/>
      <c r="L121" s="7"/>
      <c r="M121" s="7"/>
      <c r="N121" s="8"/>
      <c r="O121" s="8"/>
      <c r="P121" s="8"/>
      <c r="Q121" s="8"/>
      <c r="R121" s="8"/>
      <c r="S121" s="8"/>
    </row>
    <row r="122" spans="2:19">
      <c r="B122" s="100"/>
      <c r="C122" s="101"/>
      <c r="D122" s="100"/>
      <c r="E122" s="100"/>
      <c r="F122" s="102"/>
      <c r="G122" s="100"/>
      <c r="H122" s="100"/>
      <c r="I122" s="100"/>
      <c r="J122" s="100"/>
      <c r="K122" s="103"/>
      <c r="L122" s="103"/>
      <c r="M122" s="103"/>
      <c r="N122" s="104"/>
      <c r="O122" s="104"/>
      <c r="P122" s="104"/>
      <c r="Q122" s="104"/>
      <c r="R122" s="104"/>
      <c r="S122" s="104"/>
    </row>
    <row r="123" spans="2:19">
      <c r="B123" s="6"/>
      <c r="C123" s="105"/>
      <c r="D123" s="6"/>
      <c r="E123" s="6"/>
      <c r="F123" s="106"/>
      <c r="G123" s="6"/>
      <c r="H123" s="6"/>
      <c r="I123" s="6"/>
      <c r="J123" s="6"/>
      <c r="K123" s="7"/>
      <c r="L123" s="7"/>
      <c r="M123" s="7"/>
      <c r="N123" s="8"/>
      <c r="O123" s="8"/>
      <c r="P123" s="8"/>
      <c r="Q123" s="8"/>
      <c r="R123" s="8"/>
      <c r="S123" s="8"/>
    </row>
    <row r="124" spans="2:19">
      <c r="B124" s="100"/>
      <c r="C124" s="101"/>
      <c r="D124" s="100"/>
      <c r="E124" s="100"/>
      <c r="F124" s="102"/>
      <c r="G124" s="100"/>
      <c r="H124" s="100"/>
      <c r="I124" s="100"/>
      <c r="J124" s="100"/>
      <c r="K124" s="103"/>
      <c r="L124" s="103"/>
      <c r="M124" s="103"/>
      <c r="N124" s="104"/>
      <c r="O124" s="104"/>
      <c r="P124" s="104"/>
      <c r="Q124" s="104"/>
      <c r="R124" s="104"/>
      <c r="S124" s="104"/>
    </row>
    <row r="125" spans="2:19">
      <c r="B125" s="6"/>
      <c r="C125" s="105"/>
      <c r="D125" s="6"/>
      <c r="E125" s="6"/>
      <c r="F125" s="106"/>
      <c r="G125" s="6"/>
      <c r="H125" s="6"/>
      <c r="I125" s="6"/>
      <c r="J125" s="6"/>
      <c r="K125" s="7"/>
      <c r="L125" s="7"/>
      <c r="M125" s="7"/>
      <c r="N125" s="8"/>
      <c r="O125" s="8"/>
      <c r="P125" s="8"/>
      <c r="Q125" s="8"/>
      <c r="R125" s="8"/>
      <c r="S125" s="8"/>
    </row>
    <row r="126" spans="2:19">
      <c r="B126" s="100"/>
      <c r="C126" s="101"/>
      <c r="D126" s="100"/>
      <c r="E126" s="100"/>
      <c r="F126" s="102"/>
      <c r="G126" s="100"/>
      <c r="H126" s="100"/>
      <c r="I126" s="100"/>
      <c r="J126" s="100"/>
      <c r="K126" s="103"/>
      <c r="L126" s="103"/>
      <c r="M126" s="103"/>
      <c r="N126" s="104"/>
      <c r="O126" s="104"/>
      <c r="P126" s="104"/>
      <c r="Q126" s="104"/>
      <c r="R126" s="104"/>
      <c r="S126" s="104"/>
    </row>
    <row r="127" spans="2:19">
      <c r="B127" s="6"/>
      <c r="C127" s="105"/>
      <c r="D127" s="6"/>
      <c r="E127" s="6"/>
      <c r="F127" s="106"/>
      <c r="G127" s="6"/>
      <c r="H127" s="6"/>
      <c r="I127" s="6"/>
      <c r="J127" s="6"/>
      <c r="K127" s="7"/>
      <c r="L127" s="7"/>
      <c r="M127" s="7"/>
      <c r="N127" s="8"/>
      <c r="O127" s="8"/>
      <c r="P127" s="8"/>
      <c r="Q127" s="8"/>
      <c r="R127" s="8"/>
      <c r="S127" s="8"/>
    </row>
    <row r="128" spans="2:19">
      <c r="B128" s="100"/>
      <c r="C128" s="101"/>
      <c r="D128" s="100"/>
      <c r="E128" s="100"/>
      <c r="F128" s="102"/>
      <c r="G128" s="100"/>
      <c r="H128" s="100"/>
      <c r="I128" s="100"/>
      <c r="J128" s="100"/>
      <c r="K128" s="103"/>
      <c r="L128" s="103"/>
      <c r="M128" s="103"/>
      <c r="N128" s="104"/>
      <c r="O128" s="104"/>
      <c r="P128" s="104"/>
      <c r="Q128" s="104"/>
      <c r="R128" s="104"/>
      <c r="S128" s="104"/>
    </row>
    <row r="129" spans="2:19">
      <c r="B129" s="6"/>
      <c r="C129" s="105"/>
      <c r="D129" s="6"/>
      <c r="E129" s="6"/>
      <c r="F129" s="106"/>
      <c r="G129" s="6"/>
      <c r="H129" s="6"/>
      <c r="I129" s="6"/>
      <c r="J129" s="6"/>
      <c r="K129" s="7"/>
      <c r="L129" s="7"/>
      <c r="M129" s="7"/>
      <c r="N129" s="8"/>
      <c r="O129" s="8"/>
      <c r="P129" s="8"/>
      <c r="Q129" s="8"/>
      <c r="R129" s="8"/>
      <c r="S129" s="8"/>
    </row>
    <row r="130" spans="2:19">
      <c r="B130" s="100"/>
      <c r="C130" s="101"/>
      <c r="D130" s="100"/>
      <c r="E130" s="100"/>
      <c r="F130" s="102"/>
      <c r="G130" s="100"/>
      <c r="H130" s="100"/>
      <c r="I130" s="100"/>
      <c r="J130" s="100"/>
      <c r="K130" s="103"/>
      <c r="L130" s="103"/>
      <c r="M130" s="103"/>
      <c r="N130" s="104"/>
      <c r="O130" s="104"/>
      <c r="P130" s="104"/>
      <c r="Q130" s="104"/>
      <c r="R130" s="104"/>
      <c r="S130" s="104"/>
    </row>
    <row r="131" spans="2:19">
      <c r="B131" s="6"/>
      <c r="C131" s="105"/>
      <c r="D131" s="6"/>
      <c r="E131" s="6"/>
      <c r="F131" s="106"/>
      <c r="G131" s="6"/>
      <c r="H131" s="6"/>
      <c r="I131" s="6"/>
      <c r="J131" s="6"/>
      <c r="K131" s="7"/>
      <c r="L131" s="7"/>
      <c r="M131" s="7"/>
      <c r="N131" s="8"/>
      <c r="O131" s="8"/>
      <c r="P131" s="8"/>
      <c r="Q131" s="8"/>
      <c r="R131" s="8"/>
      <c r="S131" s="8"/>
    </row>
    <row r="132" spans="2:19">
      <c r="B132" s="100"/>
      <c r="C132" s="101"/>
      <c r="D132" s="100"/>
      <c r="E132" s="100"/>
      <c r="F132" s="102"/>
      <c r="G132" s="100"/>
      <c r="H132" s="100"/>
      <c r="I132" s="100"/>
      <c r="J132" s="100"/>
      <c r="K132" s="103"/>
      <c r="L132" s="103"/>
      <c r="M132" s="103"/>
      <c r="N132" s="104"/>
      <c r="O132" s="104"/>
      <c r="P132" s="104"/>
      <c r="Q132" s="104"/>
      <c r="R132" s="104"/>
      <c r="S132" s="104"/>
    </row>
    <row r="133" spans="2:19">
      <c r="B133" s="6"/>
      <c r="C133" s="105"/>
      <c r="D133" s="6"/>
      <c r="E133" s="6"/>
      <c r="F133" s="106"/>
      <c r="G133" s="6"/>
      <c r="H133" s="6"/>
      <c r="I133" s="6"/>
      <c r="J133" s="6"/>
      <c r="K133" s="7"/>
      <c r="L133" s="7"/>
      <c r="M133" s="7"/>
      <c r="N133" s="8"/>
      <c r="O133" s="8"/>
      <c r="P133" s="8"/>
      <c r="Q133" s="8"/>
      <c r="R133" s="8"/>
      <c r="S133" s="8"/>
    </row>
    <row r="134" spans="2:19">
      <c r="B134" s="100"/>
      <c r="C134" s="101"/>
      <c r="D134" s="100"/>
      <c r="E134" s="100"/>
      <c r="F134" s="102"/>
      <c r="G134" s="100"/>
      <c r="H134" s="100"/>
      <c r="I134" s="100"/>
      <c r="J134" s="100"/>
      <c r="K134" s="103"/>
      <c r="L134" s="103"/>
      <c r="M134" s="103"/>
      <c r="N134" s="104"/>
      <c r="O134" s="104"/>
      <c r="P134" s="104"/>
      <c r="Q134" s="104"/>
      <c r="R134" s="104"/>
      <c r="S134" s="104"/>
    </row>
    <row r="135" spans="2:19">
      <c r="B135" s="6"/>
      <c r="C135" s="105"/>
      <c r="D135" s="6"/>
      <c r="E135" s="6"/>
      <c r="F135" s="106"/>
      <c r="G135" s="6"/>
      <c r="H135" s="6"/>
      <c r="I135" s="6"/>
      <c r="J135" s="6"/>
      <c r="K135" s="7"/>
      <c r="L135" s="7"/>
      <c r="M135" s="7"/>
      <c r="N135" s="8"/>
      <c r="O135" s="8"/>
      <c r="P135" s="8"/>
      <c r="Q135" s="8"/>
      <c r="R135" s="8"/>
      <c r="S135" s="8"/>
    </row>
    <row r="136" spans="2:19">
      <c r="B136" s="100"/>
      <c r="C136" s="101"/>
      <c r="D136" s="100"/>
      <c r="E136" s="100"/>
      <c r="F136" s="102"/>
      <c r="G136" s="100"/>
      <c r="H136" s="100"/>
      <c r="I136" s="100"/>
      <c r="J136" s="100"/>
      <c r="K136" s="103"/>
      <c r="L136" s="103"/>
      <c r="M136" s="103"/>
      <c r="N136" s="104"/>
      <c r="O136" s="104"/>
      <c r="P136" s="104"/>
      <c r="Q136" s="104"/>
      <c r="R136" s="104"/>
      <c r="S136" s="104"/>
    </row>
    <row r="137" spans="2:19">
      <c r="B137" s="6"/>
      <c r="C137" s="105"/>
      <c r="D137" s="6"/>
      <c r="E137" s="6"/>
      <c r="F137" s="106"/>
      <c r="G137" s="6"/>
      <c r="H137" s="6"/>
      <c r="I137" s="6"/>
      <c r="J137" s="6"/>
      <c r="K137" s="7"/>
      <c r="L137" s="7"/>
      <c r="M137" s="7"/>
      <c r="N137" s="8"/>
      <c r="O137" s="8"/>
      <c r="P137" s="8"/>
      <c r="Q137" s="8"/>
      <c r="R137" s="8"/>
      <c r="S137" s="8"/>
    </row>
    <row r="138" spans="2:19">
      <c r="B138" s="100"/>
      <c r="C138" s="101"/>
      <c r="D138" s="100"/>
      <c r="E138" s="100"/>
      <c r="F138" s="102"/>
      <c r="G138" s="100"/>
      <c r="H138" s="100"/>
      <c r="I138" s="100"/>
      <c r="J138" s="100"/>
      <c r="K138" s="103"/>
      <c r="L138" s="103"/>
      <c r="M138" s="103"/>
      <c r="N138" s="104"/>
      <c r="O138" s="104"/>
      <c r="P138" s="104"/>
      <c r="Q138" s="104"/>
      <c r="R138" s="104"/>
      <c r="S138" s="104"/>
    </row>
    <row r="139" spans="2:19">
      <c r="B139" s="6"/>
      <c r="C139" s="105"/>
      <c r="D139" s="6"/>
      <c r="E139" s="6"/>
      <c r="F139" s="106"/>
      <c r="G139" s="6"/>
      <c r="H139" s="6"/>
      <c r="I139" s="6"/>
      <c r="J139" s="6"/>
      <c r="K139" s="7"/>
      <c r="L139" s="7"/>
      <c r="M139" s="7"/>
      <c r="N139" s="8"/>
      <c r="O139" s="8"/>
      <c r="P139" s="8"/>
      <c r="Q139" s="8"/>
      <c r="R139" s="8"/>
      <c r="S139" s="8"/>
    </row>
    <row r="140" spans="2:19">
      <c r="B140" s="100"/>
      <c r="C140" s="101"/>
      <c r="D140" s="100"/>
      <c r="E140" s="100"/>
      <c r="F140" s="102"/>
      <c r="G140" s="100"/>
      <c r="H140" s="100"/>
      <c r="I140" s="100"/>
      <c r="J140" s="100"/>
      <c r="K140" s="103"/>
      <c r="L140" s="103"/>
      <c r="M140" s="103"/>
      <c r="N140" s="104"/>
      <c r="O140" s="104"/>
      <c r="P140" s="104"/>
      <c r="Q140" s="104"/>
      <c r="R140" s="104"/>
      <c r="S140" s="104"/>
    </row>
    <row r="141" spans="2:19">
      <c r="B141" s="6"/>
      <c r="C141" s="105"/>
      <c r="D141" s="6"/>
      <c r="E141" s="6"/>
      <c r="F141" s="106"/>
      <c r="G141" s="6"/>
      <c r="H141" s="6"/>
      <c r="I141" s="6"/>
      <c r="J141" s="6"/>
      <c r="K141" s="7"/>
      <c r="L141" s="7"/>
      <c r="M141" s="7"/>
      <c r="N141" s="8"/>
      <c r="O141" s="8"/>
      <c r="P141" s="8"/>
      <c r="Q141" s="8"/>
      <c r="R141" s="8"/>
      <c r="S141" s="8"/>
    </row>
    <row r="142" spans="2:19">
      <c r="B142" s="100"/>
      <c r="C142" s="101"/>
      <c r="D142" s="100"/>
      <c r="E142" s="100"/>
      <c r="F142" s="102"/>
      <c r="G142" s="100"/>
      <c r="H142" s="100"/>
      <c r="I142" s="100"/>
      <c r="J142" s="100"/>
      <c r="K142" s="103"/>
      <c r="L142" s="103"/>
      <c r="M142" s="103"/>
      <c r="N142" s="104"/>
      <c r="O142" s="104"/>
      <c r="P142" s="104"/>
      <c r="Q142" s="104"/>
      <c r="R142" s="104"/>
      <c r="S142" s="104"/>
    </row>
    <row r="143" spans="2:19">
      <c r="B143" s="6"/>
      <c r="C143" s="105"/>
      <c r="D143" s="6"/>
      <c r="E143" s="6"/>
      <c r="F143" s="106"/>
      <c r="G143" s="6"/>
      <c r="H143" s="6"/>
      <c r="I143" s="6"/>
      <c r="J143" s="6"/>
      <c r="K143" s="7"/>
      <c r="L143" s="7"/>
      <c r="M143" s="7"/>
      <c r="N143" s="8"/>
      <c r="O143" s="8"/>
      <c r="P143" s="8"/>
      <c r="Q143" s="8"/>
      <c r="R143" s="8"/>
      <c r="S143" s="8"/>
    </row>
    <row r="144" spans="2:19">
      <c r="B144" s="100"/>
      <c r="C144" s="101"/>
      <c r="D144" s="100"/>
      <c r="E144" s="100"/>
      <c r="F144" s="102"/>
      <c r="G144" s="100"/>
      <c r="H144" s="100"/>
      <c r="I144" s="100"/>
      <c r="J144" s="100"/>
      <c r="K144" s="103"/>
      <c r="L144" s="103"/>
      <c r="M144" s="103"/>
      <c r="N144" s="104"/>
      <c r="O144" s="104"/>
      <c r="P144" s="104"/>
      <c r="Q144" s="104"/>
      <c r="R144" s="104"/>
      <c r="S144" s="104"/>
    </row>
    <row r="145" spans="2:19">
      <c r="B145" s="6"/>
      <c r="C145" s="105"/>
      <c r="D145" s="6"/>
      <c r="E145" s="6"/>
      <c r="F145" s="106"/>
      <c r="G145" s="6"/>
      <c r="H145" s="6"/>
      <c r="I145" s="6"/>
      <c r="J145" s="6"/>
      <c r="K145" s="7"/>
      <c r="L145" s="7"/>
      <c r="M145" s="7"/>
      <c r="N145" s="8"/>
      <c r="O145" s="8"/>
      <c r="P145" s="8"/>
      <c r="Q145" s="8"/>
      <c r="R145" s="8"/>
      <c r="S145" s="8"/>
    </row>
    <row r="146" spans="2:19">
      <c r="B146" s="100"/>
      <c r="C146" s="101"/>
      <c r="D146" s="100"/>
      <c r="E146" s="100"/>
      <c r="F146" s="102"/>
      <c r="G146" s="100"/>
      <c r="H146" s="100"/>
      <c r="I146" s="100"/>
      <c r="J146" s="100"/>
      <c r="K146" s="103"/>
      <c r="L146" s="103"/>
      <c r="M146" s="103"/>
      <c r="N146" s="104"/>
      <c r="O146" s="104"/>
      <c r="P146" s="104"/>
      <c r="Q146" s="104"/>
      <c r="R146" s="104"/>
      <c r="S146" s="104"/>
    </row>
    <row r="147" spans="2:19">
      <c r="B147" s="6"/>
      <c r="C147" s="105"/>
      <c r="D147" s="6"/>
      <c r="E147" s="6"/>
      <c r="F147" s="106"/>
      <c r="G147" s="6"/>
      <c r="H147" s="6"/>
      <c r="I147" s="6"/>
      <c r="J147" s="6"/>
      <c r="K147" s="7"/>
      <c r="L147" s="7"/>
      <c r="M147" s="7"/>
      <c r="N147" s="8"/>
      <c r="O147" s="8"/>
      <c r="P147" s="8"/>
      <c r="Q147" s="8"/>
      <c r="R147" s="8"/>
      <c r="S147" s="8"/>
    </row>
    <row r="148" spans="2:19">
      <c r="B148" s="100"/>
      <c r="C148" s="101"/>
      <c r="D148" s="100"/>
      <c r="E148" s="100"/>
      <c r="F148" s="102"/>
      <c r="G148" s="100"/>
      <c r="H148" s="100"/>
      <c r="I148" s="100"/>
      <c r="J148" s="100"/>
      <c r="K148" s="103"/>
      <c r="L148" s="103"/>
      <c r="M148" s="103"/>
      <c r="N148" s="104"/>
      <c r="O148" s="104"/>
      <c r="P148" s="104"/>
      <c r="Q148" s="104"/>
      <c r="R148" s="104"/>
      <c r="S148" s="104"/>
    </row>
    <row r="149" spans="2:19">
      <c r="B149" s="6"/>
      <c r="C149" s="105"/>
      <c r="D149" s="6"/>
      <c r="E149" s="6"/>
      <c r="F149" s="106"/>
      <c r="G149" s="6"/>
      <c r="H149" s="6"/>
      <c r="I149" s="6"/>
      <c r="J149" s="6"/>
      <c r="K149" s="7"/>
      <c r="L149" s="7"/>
      <c r="M149" s="7"/>
      <c r="N149" s="8"/>
      <c r="O149" s="8"/>
      <c r="P149" s="8"/>
      <c r="Q149" s="8"/>
      <c r="R149" s="8"/>
      <c r="S149" s="8"/>
    </row>
    <row r="150" spans="2:19">
      <c r="B150" s="100"/>
      <c r="C150" s="101"/>
      <c r="D150" s="100"/>
      <c r="E150" s="100"/>
      <c r="F150" s="102"/>
      <c r="G150" s="100"/>
      <c r="H150" s="100"/>
      <c r="I150" s="100"/>
      <c r="J150" s="100"/>
      <c r="K150" s="103"/>
      <c r="L150" s="103"/>
      <c r="M150" s="103"/>
      <c r="N150" s="104"/>
      <c r="O150" s="104"/>
      <c r="P150" s="104"/>
      <c r="Q150" s="104"/>
      <c r="R150" s="104"/>
      <c r="S150" s="104"/>
    </row>
    <row r="151" spans="2:19">
      <c r="B151" s="6"/>
      <c r="C151" s="105"/>
      <c r="D151" s="6"/>
      <c r="E151" s="6"/>
      <c r="F151" s="106"/>
      <c r="G151" s="6"/>
      <c r="H151" s="6"/>
      <c r="I151" s="6"/>
      <c r="J151" s="6"/>
      <c r="K151" s="7"/>
      <c r="L151" s="7"/>
      <c r="M151" s="7"/>
      <c r="N151" s="8"/>
      <c r="O151" s="8"/>
      <c r="P151" s="8"/>
      <c r="Q151" s="8"/>
      <c r="R151" s="8"/>
      <c r="S151" s="8"/>
    </row>
    <row r="152" spans="2:19">
      <c r="B152" s="100"/>
      <c r="C152" s="101"/>
      <c r="D152" s="100"/>
      <c r="E152" s="100"/>
      <c r="F152" s="102"/>
      <c r="G152" s="100"/>
      <c r="H152" s="100"/>
      <c r="I152" s="100"/>
      <c r="J152" s="100"/>
      <c r="K152" s="103"/>
      <c r="L152" s="103"/>
      <c r="M152" s="103"/>
      <c r="N152" s="104"/>
      <c r="O152" s="104"/>
      <c r="P152" s="104"/>
      <c r="Q152" s="104"/>
      <c r="R152" s="104"/>
      <c r="S152" s="104"/>
    </row>
    <row r="153" spans="2:19">
      <c r="B153" s="6"/>
      <c r="C153" s="105"/>
      <c r="D153" s="6"/>
      <c r="E153" s="6"/>
      <c r="F153" s="106"/>
      <c r="G153" s="6"/>
      <c r="H153" s="6"/>
      <c r="I153" s="6"/>
      <c r="J153" s="6"/>
      <c r="K153" s="7"/>
      <c r="L153" s="7"/>
      <c r="M153" s="7"/>
      <c r="N153" s="8"/>
      <c r="O153" s="8"/>
      <c r="P153" s="8"/>
      <c r="Q153" s="8"/>
      <c r="R153" s="8"/>
      <c r="S153" s="8"/>
    </row>
    <row r="154" spans="2:19">
      <c r="B154" s="100"/>
      <c r="C154" s="101"/>
      <c r="D154" s="100"/>
      <c r="E154" s="100"/>
      <c r="F154" s="102"/>
      <c r="G154" s="100"/>
      <c r="H154" s="100"/>
      <c r="I154" s="100"/>
      <c r="J154" s="100"/>
      <c r="K154" s="103"/>
      <c r="L154" s="103"/>
      <c r="M154" s="103"/>
      <c r="N154" s="104"/>
      <c r="O154" s="104"/>
      <c r="P154" s="104"/>
      <c r="Q154" s="104"/>
      <c r="R154" s="104"/>
      <c r="S154" s="104"/>
    </row>
    <row r="155" spans="2:19">
      <c r="B155" s="6"/>
      <c r="C155" s="105"/>
      <c r="D155" s="6"/>
      <c r="E155" s="6"/>
      <c r="F155" s="106"/>
      <c r="G155" s="6"/>
      <c r="H155" s="6"/>
      <c r="I155" s="6"/>
      <c r="J155" s="6"/>
      <c r="K155" s="7"/>
      <c r="L155" s="7"/>
      <c r="M155" s="7"/>
      <c r="N155" s="8"/>
      <c r="O155" s="8"/>
      <c r="P155" s="8"/>
      <c r="Q155" s="8"/>
      <c r="R155" s="8"/>
      <c r="S155" s="8"/>
    </row>
    <row r="156" spans="2:19">
      <c r="B156" s="100"/>
      <c r="C156" s="101"/>
      <c r="D156" s="100"/>
      <c r="E156" s="100"/>
      <c r="F156" s="102"/>
      <c r="G156" s="100"/>
      <c r="H156" s="100"/>
      <c r="I156" s="100"/>
      <c r="J156" s="100"/>
      <c r="K156" s="103"/>
      <c r="L156" s="103"/>
      <c r="M156" s="103"/>
      <c r="N156" s="104"/>
      <c r="O156" s="104"/>
      <c r="P156" s="104"/>
      <c r="Q156" s="104"/>
      <c r="R156" s="104"/>
      <c r="S156" s="104"/>
    </row>
    <row r="157" spans="2:19">
      <c r="B157" s="6"/>
      <c r="C157" s="105"/>
      <c r="D157" s="6"/>
      <c r="E157" s="6"/>
      <c r="F157" s="106"/>
      <c r="G157" s="6"/>
      <c r="H157" s="6"/>
      <c r="I157" s="6"/>
      <c r="J157" s="6"/>
      <c r="K157" s="7"/>
      <c r="L157" s="7"/>
      <c r="M157" s="7"/>
      <c r="N157" s="8"/>
      <c r="O157" s="8"/>
      <c r="P157" s="8"/>
      <c r="Q157" s="8"/>
      <c r="R157" s="8"/>
      <c r="S157" s="8"/>
    </row>
    <row r="158" spans="2:19">
      <c r="B158" s="100"/>
      <c r="C158" s="101"/>
      <c r="D158" s="100"/>
      <c r="E158" s="100"/>
      <c r="F158" s="102"/>
      <c r="G158" s="100"/>
      <c r="H158" s="100"/>
      <c r="I158" s="100"/>
      <c r="J158" s="100"/>
      <c r="K158" s="103"/>
      <c r="L158" s="103"/>
      <c r="M158" s="103"/>
      <c r="N158" s="104"/>
      <c r="O158" s="104"/>
      <c r="P158" s="104"/>
      <c r="Q158" s="104"/>
      <c r="R158" s="104"/>
      <c r="S158" s="104"/>
    </row>
    <row r="159" spans="2:19">
      <c r="B159" s="6"/>
      <c r="C159" s="105"/>
      <c r="D159" s="6"/>
      <c r="E159" s="6"/>
      <c r="F159" s="106"/>
      <c r="G159" s="6"/>
      <c r="H159" s="6"/>
      <c r="I159" s="6"/>
      <c r="J159" s="6"/>
      <c r="K159" s="7"/>
      <c r="L159" s="7"/>
      <c r="M159" s="7"/>
      <c r="N159" s="8"/>
      <c r="O159" s="8"/>
      <c r="P159" s="8"/>
      <c r="Q159" s="8"/>
      <c r="R159" s="8"/>
      <c r="S159" s="8"/>
    </row>
    <row r="160" spans="2:19">
      <c r="B160" s="100"/>
      <c r="C160" s="101"/>
      <c r="D160" s="100"/>
      <c r="E160" s="100"/>
      <c r="F160" s="102"/>
      <c r="G160" s="100"/>
      <c r="H160" s="100"/>
      <c r="I160" s="100"/>
      <c r="J160" s="100"/>
      <c r="K160" s="103"/>
      <c r="L160" s="103"/>
      <c r="M160" s="103"/>
      <c r="N160" s="104"/>
      <c r="O160" s="104"/>
      <c r="P160" s="104"/>
      <c r="Q160" s="104"/>
      <c r="R160" s="104"/>
      <c r="S160" s="104"/>
    </row>
    <row r="161" spans="2:19">
      <c r="B161" s="6"/>
      <c r="C161" s="105"/>
      <c r="D161" s="6"/>
      <c r="E161" s="6"/>
      <c r="F161" s="106"/>
      <c r="G161" s="6"/>
      <c r="H161" s="6"/>
      <c r="I161" s="6"/>
      <c r="J161" s="6"/>
      <c r="K161" s="7"/>
      <c r="L161" s="7"/>
      <c r="M161" s="7"/>
      <c r="N161" s="8"/>
      <c r="O161" s="8"/>
      <c r="P161" s="8"/>
      <c r="Q161" s="8"/>
      <c r="R161" s="8"/>
      <c r="S161" s="8"/>
    </row>
    <row r="162" spans="2:19">
      <c r="B162" s="100"/>
      <c r="C162" s="101"/>
      <c r="D162" s="100"/>
      <c r="E162" s="100"/>
      <c r="F162" s="102"/>
      <c r="G162" s="100"/>
      <c r="H162" s="100"/>
      <c r="I162" s="100"/>
      <c r="J162" s="100"/>
      <c r="K162" s="103"/>
      <c r="L162" s="103"/>
      <c r="M162" s="103"/>
      <c r="N162" s="104"/>
      <c r="O162" s="104"/>
      <c r="P162" s="104"/>
      <c r="Q162" s="104"/>
      <c r="R162" s="104"/>
      <c r="S162" s="104"/>
    </row>
    <row r="163" spans="2:19">
      <c r="B163" s="6"/>
      <c r="C163" s="105"/>
      <c r="D163" s="6"/>
      <c r="E163" s="6"/>
      <c r="F163" s="106"/>
      <c r="G163" s="6"/>
      <c r="H163" s="6"/>
      <c r="I163" s="6"/>
      <c r="J163" s="6"/>
      <c r="K163" s="7"/>
      <c r="L163" s="7"/>
      <c r="M163" s="7"/>
      <c r="N163" s="8"/>
      <c r="O163" s="8"/>
      <c r="P163" s="8"/>
      <c r="Q163" s="8"/>
      <c r="R163" s="8"/>
      <c r="S163" s="8"/>
    </row>
    <row r="164" spans="2:19">
      <c r="B164" s="100"/>
      <c r="C164" s="101"/>
      <c r="D164" s="100"/>
      <c r="E164" s="100"/>
      <c r="F164" s="102"/>
      <c r="G164" s="100"/>
      <c r="H164" s="100"/>
      <c r="I164" s="100"/>
      <c r="J164" s="100"/>
      <c r="K164" s="103"/>
      <c r="L164" s="103"/>
      <c r="M164" s="103"/>
      <c r="N164" s="104"/>
      <c r="O164" s="104"/>
      <c r="P164" s="104"/>
      <c r="Q164" s="104"/>
      <c r="R164" s="104"/>
      <c r="S164" s="104"/>
    </row>
    <row r="165" spans="2:19">
      <c r="B165" s="6"/>
      <c r="C165" s="105"/>
      <c r="D165" s="6"/>
      <c r="E165" s="6"/>
      <c r="F165" s="106"/>
      <c r="G165" s="6"/>
      <c r="H165" s="6"/>
      <c r="I165" s="6"/>
      <c r="J165" s="6"/>
      <c r="K165" s="7"/>
      <c r="L165" s="7"/>
      <c r="M165" s="7"/>
      <c r="N165" s="8"/>
      <c r="O165" s="8"/>
      <c r="P165" s="8"/>
      <c r="Q165" s="8"/>
      <c r="R165" s="8"/>
      <c r="S165" s="8"/>
    </row>
    <row r="166" spans="2:19">
      <c r="B166" s="100"/>
      <c r="C166" s="101"/>
      <c r="D166" s="100"/>
      <c r="E166" s="100"/>
      <c r="F166" s="102"/>
      <c r="G166" s="100"/>
      <c r="H166" s="100"/>
      <c r="I166" s="100"/>
      <c r="J166" s="100"/>
      <c r="K166" s="103"/>
      <c r="L166" s="103"/>
      <c r="M166" s="103"/>
      <c r="N166" s="104"/>
      <c r="O166" s="104"/>
      <c r="P166" s="104"/>
      <c r="Q166" s="104"/>
      <c r="R166" s="104"/>
      <c r="S166" s="104"/>
    </row>
    <row r="167" spans="2:19">
      <c r="B167" s="6"/>
      <c r="C167" s="105"/>
      <c r="D167" s="6"/>
      <c r="E167" s="6"/>
      <c r="F167" s="106"/>
      <c r="G167" s="6"/>
      <c r="H167" s="6"/>
      <c r="I167" s="6"/>
      <c r="J167" s="6"/>
      <c r="K167" s="7"/>
      <c r="L167" s="7"/>
      <c r="M167" s="7"/>
      <c r="N167" s="8"/>
      <c r="O167" s="8"/>
      <c r="P167" s="8"/>
      <c r="Q167" s="8"/>
      <c r="R167" s="8"/>
      <c r="S167" s="8"/>
    </row>
    <row r="168" spans="2:19">
      <c r="B168" s="100"/>
      <c r="C168" s="101"/>
      <c r="D168" s="100"/>
      <c r="E168" s="100"/>
      <c r="F168" s="102"/>
      <c r="G168" s="100"/>
      <c r="H168" s="100"/>
      <c r="I168" s="100"/>
      <c r="J168" s="100"/>
      <c r="K168" s="103"/>
      <c r="L168" s="103"/>
      <c r="M168" s="103"/>
      <c r="N168" s="104"/>
      <c r="O168" s="104"/>
      <c r="P168" s="104"/>
      <c r="Q168" s="104"/>
      <c r="R168" s="104"/>
      <c r="S168" s="104"/>
    </row>
    <row r="169" spans="2:19">
      <c r="B169" s="6"/>
      <c r="C169" s="105"/>
      <c r="D169" s="6"/>
      <c r="E169" s="6"/>
      <c r="F169" s="106"/>
      <c r="G169" s="6"/>
      <c r="H169" s="6"/>
      <c r="I169" s="6"/>
      <c r="J169" s="6"/>
      <c r="K169" s="7"/>
      <c r="L169" s="7"/>
      <c r="M169" s="7"/>
      <c r="N169" s="8"/>
      <c r="O169" s="8"/>
      <c r="P169" s="8"/>
      <c r="Q169" s="8"/>
      <c r="R169" s="8"/>
      <c r="S169" s="8"/>
    </row>
    <row r="170" spans="2:19">
      <c r="B170" s="100"/>
      <c r="C170" s="101"/>
      <c r="D170" s="100"/>
      <c r="E170" s="100"/>
      <c r="F170" s="102"/>
      <c r="G170" s="100"/>
      <c r="H170" s="100"/>
      <c r="I170" s="100"/>
      <c r="J170" s="100"/>
      <c r="K170" s="103"/>
      <c r="L170" s="103"/>
      <c r="M170" s="103"/>
      <c r="N170" s="104"/>
      <c r="O170" s="104"/>
      <c r="P170" s="104"/>
      <c r="Q170" s="104"/>
      <c r="R170" s="104"/>
      <c r="S170" s="104"/>
    </row>
    <row r="171" spans="2:19">
      <c r="B171" s="6"/>
      <c r="C171" s="105"/>
      <c r="D171" s="6"/>
      <c r="E171" s="6"/>
      <c r="F171" s="106"/>
      <c r="G171" s="6"/>
      <c r="H171" s="6"/>
      <c r="I171" s="6"/>
      <c r="J171" s="6"/>
      <c r="K171" s="7"/>
      <c r="L171" s="7"/>
      <c r="M171" s="7"/>
      <c r="N171" s="8"/>
      <c r="O171" s="8"/>
      <c r="P171" s="8"/>
      <c r="Q171" s="8"/>
      <c r="R171" s="8"/>
      <c r="S171" s="8"/>
    </row>
    <row r="172" spans="2:19">
      <c r="B172" s="100"/>
      <c r="C172" s="101"/>
      <c r="D172" s="100"/>
      <c r="E172" s="100"/>
      <c r="F172" s="102"/>
      <c r="G172" s="100"/>
      <c r="H172" s="100"/>
      <c r="I172" s="100"/>
      <c r="J172" s="100"/>
      <c r="K172" s="103"/>
      <c r="L172" s="103"/>
      <c r="M172" s="103"/>
      <c r="N172" s="104"/>
      <c r="O172" s="104"/>
      <c r="P172" s="104"/>
      <c r="Q172" s="104"/>
      <c r="R172" s="104"/>
      <c r="S172" s="104"/>
    </row>
    <row r="173" spans="2:19">
      <c r="B173" s="6"/>
      <c r="C173" s="105"/>
      <c r="D173" s="6"/>
      <c r="E173" s="6"/>
      <c r="F173" s="106"/>
      <c r="G173" s="6"/>
      <c r="H173" s="6"/>
      <c r="I173" s="6"/>
      <c r="J173" s="6"/>
      <c r="K173" s="7"/>
      <c r="L173" s="7"/>
      <c r="M173" s="7"/>
      <c r="N173" s="8"/>
      <c r="O173" s="8"/>
      <c r="P173" s="8"/>
      <c r="Q173" s="8"/>
      <c r="R173" s="8"/>
      <c r="S173" s="8"/>
    </row>
    <row r="174" spans="2:19">
      <c r="B174" s="100"/>
      <c r="C174" s="101"/>
      <c r="D174" s="100"/>
      <c r="E174" s="100"/>
      <c r="F174" s="102"/>
      <c r="G174" s="100"/>
      <c r="H174" s="100"/>
      <c r="I174" s="100"/>
      <c r="J174" s="100"/>
      <c r="K174" s="103"/>
      <c r="L174" s="103"/>
      <c r="M174" s="103"/>
      <c r="N174" s="104"/>
      <c r="O174" s="104"/>
      <c r="P174" s="104"/>
      <c r="Q174" s="104"/>
      <c r="R174" s="104"/>
      <c r="S174" s="104"/>
    </row>
    <row r="175" spans="2:19">
      <c r="B175" s="6"/>
      <c r="C175" s="105"/>
      <c r="D175" s="6"/>
      <c r="E175" s="6"/>
      <c r="F175" s="106"/>
      <c r="G175" s="6"/>
      <c r="H175" s="6"/>
      <c r="I175" s="6"/>
      <c r="J175" s="6"/>
      <c r="K175" s="7"/>
      <c r="L175" s="7"/>
      <c r="M175" s="7"/>
      <c r="N175" s="8"/>
      <c r="O175" s="8"/>
      <c r="P175" s="8"/>
      <c r="Q175" s="8"/>
      <c r="R175" s="8"/>
      <c r="S175" s="8"/>
    </row>
    <row r="176" spans="2:19">
      <c r="B176" s="100"/>
      <c r="C176" s="101"/>
      <c r="D176" s="100"/>
      <c r="E176" s="100"/>
      <c r="F176" s="102"/>
      <c r="G176" s="100"/>
      <c r="H176" s="100"/>
      <c r="I176" s="100"/>
      <c r="J176" s="100"/>
      <c r="K176" s="103"/>
      <c r="L176" s="103"/>
      <c r="M176" s="103"/>
      <c r="N176" s="104"/>
      <c r="O176" s="104"/>
      <c r="P176" s="104"/>
      <c r="Q176" s="104"/>
      <c r="R176" s="104"/>
      <c r="S176" s="104"/>
    </row>
    <row r="177" spans="2:19">
      <c r="B177" s="6"/>
      <c r="C177" s="105"/>
      <c r="D177" s="6"/>
      <c r="E177" s="6"/>
      <c r="F177" s="106"/>
      <c r="G177" s="6"/>
      <c r="H177" s="6"/>
      <c r="I177" s="6"/>
      <c r="J177" s="6"/>
      <c r="K177" s="7"/>
      <c r="L177" s="7"/>
      <c r="M177" s="7"/>
      <c r="N177" s="8"/>
      <c r="O177" s="8"/>
      <c r="P177" s="8"/>
      <c r="Q177" s="8"/>
      <c r="R177" s="8"/>
      <c r="S177" s="8"/>
    </row>
    <row r="178" spans="2:19">
      <c r="B178" s="100"/>
      <c r="C178" s="101"/>
      <c r="D178" s="100"/>
      <c r="E178" s="100"/>
      <c r="F178" s="102"/>
      <c r="G178" s="100"/>
      <c r="H178" s="100"/>
      <c r="I178" s="100"/>
      <c r="J178" s="100"/>
      <c r="K178" s="103"/>
      <c r="L178" s="103"/>
      <c r="M178" s="103"/>
      <c r="N178" s="104"/>
      <c r="O178" s="104"/>
      <c r="P178" s="104"/>
      <c r="Q178" s="104"/>
      <c r="R178" s="104"/>
      <c r="S178" s="104"/>
    </row>
    <row r="179" spans="2:19">
      <c r="B179" s="6"/>
      <c r="C179" s="105"/>
      <c r="D179" s="6"/>
      <c r="E179" s="6"/>
      <c r="F179" s="106"/>
      <c r="G179" s="6"/>
      <c r="H179" s="6"/>
      <c r="I179" s="6"/>
      <c r="J179" s="6"/>
      <c r="K179" s="7"/>
      <c r="L179" s="7"/>
      <c r="M179" s="7"/>
      <c r="N179" s="8"/>
      <c r="O179" s="8"/>
      <c r="P179" s="8"/>
      <c r="Q179" s="8"/>
      <c r="R179" s="8"/>
      <c r="S179" s="8"/>
    </row>
    <row r="180" spans="2:19">
      <c r="B180" s="100"/>
      <c r="C180" s="101"/>
      <c r="D180" s="100"/>
      <c r="E180" s="100"/>
      <c r="F180" s="102"/>
      <c r="G180" s="100"/>
      <c r="H180" s="100"/>
      <c r="I180" s="100"/>
      <c r="J180" s="100"/>
      <c r="K180" s="103"/>
      <c r="L180" s="103"/>
      <c r="M180" s="103"/>
      <c r="N180" s="104"/>
      <c r="O180" s="104"/>
      <c r="P180" s="104"/>
      <c r="Q180" s="104"/>
      <c r="R180" s="104"/>
      <c r="S180" s="104"/>
    </row>
    <row r="181" spans="2:19">
      <c r="B181" s="6"/>
      <c r="C181" s="105"/>
      <c r="D181" s="6"/>
      <c r="E181" s="6"/>
      <c r="F181" s="106"/>
      <c r="G181" s="6"/>
      <c r="H181" s="6"/>
      <c r="I181" s="6"/>
      <c r="J181" s="6"/>
      <c r="K181" s="7"/>
      <c r="L181" s="7"/>
      <c r="M181" s="7"/>
      <c r="N181" s="8"/>
      <c r="O181" s="8"/>
      <c r="P181" s="8"/>
      <c r="Q181" s="8"/>
      <c r="R181" s="8"/>
      <c r="S181" s="8"/>
    </row>
    <row r="182" spans="2:19">
      <c r="B182" s="100"/>
      <c r="C182" s="101"/>
      <c r="D182" s="100"/>
      <c r="E182" s="100"/>
      <c r="F182" s="102"/>
      <c r="G182" s="100"/>
      <c r="H182" s="100"/>
      <c r="I182" s="100"/>
      <c r="J182" s="100"/>
      <c r="K182" s="103"/>
      <c r="L182" s="103"/>
      <c r="M182" s="103"/>
      <c r="N182" s="104"/>
      <c r="O182" s="104"/>
      <c r="P182" s="104"/>
      <c r="Q182" s="104"/>
      <c r="R182" s="104"/>
      <c r="S182" s="104"/>
    </row>
    <row r="183" spans="2:19">
      <c r="B183" s="6"/>
      <c r="C183" s="105"/>
      <c r="D183" s="6"/>
      <c r="E183" s="6"/>
      <c r="F183" s="106"/>
      <c r="G183" s="6"/>
      <c r="H183" s="6"/>
      <c r="I183" s="6"/>
      <c r="J183" s="6"/>
      <c r="K183" s="7"/>
      <c r="L183" s="7"/>
      <c r="M183" s="7"/>
      <c r="N183" s="8"/>
      <c r="O183" s="8"/>
      <c r="P183" s="8"/>
      <c r="Q183" s="8"/>
      <c r="R183" s="8"/>
      <c r="S183" s="8"/>
    </row>
    <row r="184" spans="2:19">
      <c r="B184" s="100"/>
      <c r="C184" s="101"/>
      <c r="D184" s="100"/>
      <c r="E184" s="100"/>
      <c r="F184" s="102"/>
      <c r="G184" s="100"/>
      <c r="H184" s="100"/>
      <c r="I184" s="100"/>
      <c r="J184" s="100"/>
      <c r="K184" s="103"/>
      <c r="L184" s="103"/>
      <c r="M184" s="103"/>
      <c r="N184" s="104"/>
      <c r="O184" s="104"/>
      <c r="P184" s="104"/>
      <c r="Q184" s="104"/>
      <c r="R184" s="104"/>
      <c r="S184" s="104"/>
    </row>
    <row r="185" spans="2:19">
      <c r="B185" s="6"/>
      <c r="C185" s="105"/>
      <c r="D185" s="6"/>
      <c r="E185" s="6"/>
      <c r="F185" s="106"/>
      <c r="G185" s="6"/>
      <c r="H185" s="6"/>
      <c r="I185" s="6"/>
      <c r="J185" s="6"/>
      <c r="K185" s="7"/>
      <c r="L185" s="7"/>
      <c r="M185" s="7"/>
      <c r="N185" s="8"/>
      <c r="O185" s="8"/>
      <c r="P185" s="8"/>
      <c r="Q185" s="8"/>
      <c r="R185" s="8"/>
      <c r="S185" s="8"/>
    </row>
    <row r="186" spans="2:19">
      <c r="B186" s="100"/>
      <c r="C186" s="101"/>
      <c r="D186" s="100"/>
      <c r="E186" s="100"/>
      <c r="F186" s="102"/>
      <c r="G186" s="100"/>
      <c r="H186" s="100"/>
      <c r="I186" s="100"/>
      <c r="J186" s="100"/>
      <c r="K186" s="103"/>
      <c r="L186" s="103"/>
      <c r="M186" s="103"/>
      <c r="N186" s="104"/>
      <c r="O186" s="104"/>
      <c r="P186" s="104"/>
      <c r="Q186" s="104"/>
      <c r="R186" s="104"/>
      <c r="S186" s="104"/>
    </row>
    <row r="187" spans="2:19">
      <c r="B187" s="6"/>
      <c r="C187" s="105"/>
      <c r="D187" s="6"/>
      <c r="E187" s="6"/>
      <c r="F187" s="106"/>
      <c r="G187" s="6"/>
      <c r="H187" s="6"/>
      <c r="I187" s="6"/>
      <c r="J187" s="6"/>
      <c r="K187" s="7"/>
      <c r="L187" s="7"/>
      <c r="M187" s="7"/>
      <c r="N187" s="8"/>
      <c r="O187" s="8"/>
      <c r="P187" s="8"/>
      <c r="Q187" s="8"/>
      <c r="R187" s="8"/>
      <c r="S187" s="8"/>
    </row>
    <row r="188" spans="2:19">
      <c r="B188" s="100"/>
      <c r="C188" s="101"/>
      <c r="D188" s="100"/>
      <c r="E188" s="100"/>
      <c r="F188" s="102"/>
      <c r="G188" s="100"/>
      <c r="H188" s="100"/>
      <c r="I188" s="100"/>
      <c r="J188" s="100"/>
      <c r="K188" s="103"/>
      <c r="L188" s="103"/>
      <c r="M188" s="103"/>
      <c r="N188" s="104"/>
      <c r="O188" s="104"/>
      <c r="P188" s="104"/>
      <c r="Q188" s="104"/>
      <c r="R188" s="104"/>
      <c r="S188" s="104"/>
    </row>
    <row r="189" spans="2:19">
      <c r="B189" s="6"/>
      <c r="C189" s="105"/>
      <c r="D189" s="6"/>
      <c r="E189" s="6"/>
      <c r="F189" s="106"/>
      <c r="G189" s="6"/>
      <c r="H189" s="6"/>
      <c r="I189" s="6"/>
      <c r="J189" s="6"/>
      <c r="K189" s="7"/>
      <c r="L189" s="7"/>
      <c r="M189" s="7"/>
      <c r="N189" s="8"/>
      <c r="O189" s="8"/>
      <c r="P189" s="8"/>
      <c r="Q189" s="8"/>
      <c r="R189" s="8"/>
      <c r="S189" s="8"/>
    </row>
    <row r="190" spans="2:19">
      <c r="B190" s="100"/>
      <c r="C190" s="101"/>
      <c r="D190" s="100"/>
      <c r="E190" s="100"/>
      <c r="F190" s="102"/>
      <c r="G190" s="100"/>
      <c r="H190" s="100"/>
      <c r="I190" s="100"/>
      <c r="J190" s="100"/>
      <c r="K190" s="103"/>
      <c r="L190" s="103"/>
      <c r="M190" s="103"/>
      <c r="N190" s="104"/>
      <c r="O190" s="104"/>
      <c r="P190" s="104"/>
      <c r="Q190" s="104"/>
      <c r="R190" s="104"/>
      <c r="S190" s="104"/>
    </row>
    <row r="191" spans="2:19">
      <c r="B191" s="6"/>
      <c r="C191" s="105"/>
      <c r="D191" s="6"/>
      <c r="E191" s="6"/>
      <c r="F191" s="106"/>
      <c r="G191" s="6"/>
      <c r="H191" s="6"/>
      <c r="I191" s="6"/>
      <c r="J191" s="6"/>
      <c r="K191" s="7"/>
      <c r="L191" s="7"/>
      <c r="M191" s="7"/>
      <c r="N191" s="8"/>
      <c r="O191" s="8"/>
      <c r="P191" s="8"/>
      <c r="Q191" s="8"/>
      <c r="R191" s="8"/>
      <c r="S191" s="8"/>
    </row>
    <row r="192" spans="2:19">
      <c r="B192" s="100"/>
      <c r="C192" s="101"/>
      <c r="D192" s="100"/>
      <c r="E192" s="100"/>
      <c r="F192" s="102"/>
      <c r="G192" s="100"/>
      <c r="H192" s="100"/>
      <c r="I192" s="100"/>
      <c r="J192" s="100"/>
      <c r="K192" s="103"/>
      <c r="L192" s="103"/>
      <c r="M192" s="103"/>
      <c r="N192" s="104"/>
      <c r="O192" s="104"/>
      <c r="P192" s="104"/>
      <c r="Q192" s="104"/>
      <c r="R192" s="104"/>
      <c r="S192" s="104"/>
    </row>
    <row r="193" spans="2:19">
      <c r="B193" s="6"/>
      <c r="C193" s="105"/>
      <c r="D193" s="6"/>
      <c r="E193" s="6"/>
      <c r="F193" s="106"/>
      <c r="G193" s="6"/>
      <c r="H193" s="6"/>
      <c r="I193" s="6"/>
      <c r="J193" s="6"/>
      <c r="K193" s="7"/>
      <c r="L193" s="7"/>
      <c r="M193" s="7"/>
      <c r="N193" s="8"/>
      <c r="O193" s="8"/>
      <c r="P193" s="8"/>
      <c r="Q193" s="8"/>
      <c r="R193" s="8"/>
      <c r="S193" s="8"/>
    </row>
    <row r="194" spans="2:19">
      <c r="B194" s="100"/>
      <c r="C194" s="101"/>
      <c r="D194" s="100"/>
      <c r="E194" s="100"/>
      <c r="F194" s="102"/>
      <c r="G194" s="100"/>
      <c r="H194" s="100"/>
      <c r="I194" s="100"/>
      <c r="J194" s="100"/>
      <c r="K194" s="103"/>
      <c r="L194" s="103"/>
      <c r="M194" s="103"/>
      <c r="N194" s="104"/>
      <c r="O194" s="104"/>
      <c r="P194" s="104"/>
      <c r="Q194" s="104"/>
      <c r="R194" s="104"/>
      <c r="S194" s="104"/>
    </row>
    <row r="195" spans="2:19">
      <c r="B195" s="6"/>
      <c r="C195" s="105"/>
      <c r="D195" s="6"/>
      <c r="E195" s="6"/>
      <c r="F195" s="106"/>
      <c r="G195" s="6"/>
      <c r="H195" s="6"/>
      <c r="I195" s="6"/>
      <c r="J195" s="6"/>
      <c r="K195" s="7"/>
      <c r="L195" s="7"/>
      <c r="M195" s="7"/>
      <c r="N195" s="8"/>
      <c r="O195" s="8"/>
      <c r="P195" s="8"/>
      <c r="Q195" s="8"/>
      <c r="R195" s="8"/>
      <c r="S195" s="8"/>
    </row>
    <row r="196" spans="2:19">
      <c r="B196" s="100"/>
      <c r="C196" s="101"/>
      <c r="D196" s="100"/>
      <c r="E196" s="100"/>
      <c r="F196" s="102"/>
      <c r="G196" s="100"/>
      <c r="H196" s="100"/>
      <c r="I196" s="100"/>
      <c r="J196" s="100"/>
      <c r="K196" s="103"/>
      <c r="L196" s="103"/>
      <c r="M196" s="103"/>
      <c r="N196" s="104"/>
      <c r="O196" s="104"/>
      <c r="P196" s="104"/>
      <c r="Q196" s="104"/>
      <c r="R196" s="104"/>
      <c r="S196" s="104"/>
    </row>
    <row r="197" spans="2:19">
      <c r="B197" s="6"/>
      <c r="C197" s="105"/>
      <c r="D197" s="6"/>
      <c r="E197" s="6"/>
      <c r="F197" s="106"/>
      <c r="G197" s="6"/>
      <c r="H197" s="6"/>
      <c r="I197" s="6"/>
      <c r="J197" s="6"/>
      <c r="K197" s="7"/>
      <c r="L197" s="7"/>
      <c r="M197" s="7"/>
      <c r="N197" s="8"/>
      <c r="O197" s="8"/>
      <c r="P197" s="8"/>
      <c r="Q197" s="8"/>
      <c r="R197" s="8"/>
      <c r="S197" s="8"/>
    </row>
    <row r="198" spans="2:19">
      <c r="B198" s="100"/>
      <c r="C198" s="101"/>
      <c r="D198" s="100"/>
      <c r="E198" s="100"/>
      <c r="F198" s="102"/>
      <c r="G198" s="100"/>
      <c r="H198" s="100"/>
      <c r="I198" s="100"/>
      <c r="J198" s="100"/>
      <c r="K198" s="103"/>
      <c r="L198" s="103"/>
      <c r="M198" s="103"/>
      <c r="N198" s="104"/>
      <c r="O198" s="104"/>
      <c r="P198" s="104"/>
      <c r="Q198" s="104"/>
      <c r="R198" s="104"/>
      <c r="S198" s="104"/>
    </row>
    <row r="199" spans="2:19">
      <c r="B199" s="6"/>
      <c r="C199" s="105"/>
      <c r="D199" s="6"/>
      <c r="E199" s="6"/>
      <c r="F199" s="106"/>
      <c r="G199" s="6"/>
      <c r="H199" s="6"/>
      <c r="I199" s="6"/>
      <c r="J199" s="6"/>
      <c r="K199" s="7"/>
      <c r="L199" s="7"/>
      <c r="M199" s="7"/>
      <c r="N199" s="8"/>
      <c r="O199" s="8"/>
      <c r="P199" s="8"/>
      <c r="Q199" s="8"/>
      <c r="R199" s="8"/>
      <c r="S199" s="8"/>
    </row>
    <row r="200" spans="2:19">
      <c r="B200" s="100"/>
      <c r="C200" s="101"/>
      <c r="D200" s="100"/>
      <c r="E200" s="100"/>
      <c r="F200" s="102"/>
      <c r="G200" s="100"/>
      <c r="H200" s="100"/>
      <c r="I200" s="100"/>
      <c r="J200" s="100"/>
      <c r="K200" s="103"/>
      <c r="L200" s="103"/>
      <c r="M200" s="103"/>
      <c r="N200" s="104"/>
      <c r="O200" s="104"/>
      <c r="P200" s="104"/>
      <c r="Q200" s="104"/>
      <c r="R200" s="104"/>
      <c r="S200" s="104"/>
    </row>
  </sheetData>
  <sheetProtection algorithmName="SHA-512" hashValue="fpuBSy2gyhPGnGNTzJN/AHkBFfLtV2s3Xd8n25qF9CvW6u1BRdoTeWqFVnsB6USj/qvPv8ei/wbl3O1nAkhD8A==" saltValue="cmM4mzgknT0k3GFfCzoTfQ==" spinCount="100000" sheet="1" objects="1" scenarios="1"/>
  <mergeCells count="4">
    <mergeCell ref="B6:J6"/>
    <mergeCell ref="K6:M6"/>
    <mergeCell ref="N6:P6"/>
    <mergeCell ref="Q6:S6"/>
  </mergeCells>
  <conditionalFormatting sqref="F8:F200">
    <cfRule type="colorScale" priority="1">
      <colorScale>
        <cfvo type="min"/>
        <cfvo type="percentile" val="50"/>
        <cfvo type="max"/>
        <color rgb="FF00B050"/>
        <color rgb="FFFFEB84"/>
        <color rgb="FFFF0000"/>
      </colorScale>
    </cfRule>
  </conditionalFormatting>
  <conditionalFormatting sqref="N8:S200">
    <cfRule type="colorScale" priority="2">
      <colorScale>
        <cfvo type="min"/>
        <cfvo type="percentile" val="50"/>
        <cfvo type="max"/>
        <color rgb="FF00B050"/>
        <color rgb="FFFFEB84"/>
        <color rgb="FFFF0000"/>
      </colorScale>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INDIRECT(Dropdowns!$O$80)</xm:f>
          </x14:formula1>
          <xm:sqref>C4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F19"/>
  <sheetViews>
    <sheetView showGridLines="0" zoomScaleNormal="100" workbookViewId="0">
      <pane ySplit="5" topLeftCell="A6" activePane="bottomLeft" state="frozen"/>
      <selection pane="bottomLeft" activeCell="H11" sqref="H11"/>
    </sheetView>
  </sheetViews>
  <sheetFormatPr baseColWidth="10" defaultRowHeight="15"/>
  <cols>
    <col min="2" max="2" width="40.42578125" customWidth="1"/>
    <col min="3" max="6" width="16" customWidth="1"/>
    <col min="7" max="7" width="12.42578125" bestFit="1" customWidth="1"/>
    <col min="8" max="9" width="15.85546875" bestFit="1" customWidth="1"/>
    <col min="10" max="10" width="14" bestFit="1" customWidth="1"/>
  </cols>
  <sheetData>
    <row r="1" spans="2:6">
      <c r="C1" s="60"/>
    </row>
    <row r="2" spans="2:6" ht="21">
      <c r="B2" s="20" t="s">
        <v>658</v>
      </c>
    </row>
    <row r="3" spans="2:6" ht="3" customHeight="1"/>
    <row r="5" spans="2:6" ht="3" customHeight="1"/>
    <row r="6" spans="2:6" ht="20.25">
      <c r="B6" s="38" t="s">
        <v>673</v>
      </c>
    </row>
    <row r="7" spans="2:6" ht="3" customHeight="1">
      <c r="B7" s="31" t="str">
        <f>Bilanz_ausserhalb59[[#Headers],[Kategorien]]</f>
        <v>Kategorien</v>
      </c>
    </row>
    <row r="8" spans="2:6" ht="15.75" thickBot="1">
      <c r="B8" s="112" t="s">
        <v>629</v>
      </c>
      <c r="C8" s="278" t="s">
        <v>11</v>
      </c>
      <c r="D8" s="279" t="s">
        <v>12</v>
      </c>
      <c r="E8" s="280" t="s">
        <v>13</v>
      </c>
      <c r="F8" s="279" t="s">
        <v>164</v>
      </c>
    </row>
    <row r="9" spans="2:6">
      <c r="B9" s="115" t="s">
        <v>654</v>
      </c>
      <c r="C9" s="270">
        <f>IFERROR(SUMIFS(Dateneingabe_Emissionsquellen_Mensa[Scope 1 MB],Dateneingabe_Emissionsquellen_Mensa[1. Kategorie
(Dropdown)],Bilanz_ausserhalb59[[#This Row],[Kategorien]]),"")</f>
        <v>0</v>
      </c>
      <c r="D9" s="270">
        <f>IFERROR(SUMIFS(Dateneingabe_Emissionsquellen_Mensa[Scope 2 MB],Dateneingabe_Emissionsquellen_Mensa[1. Kategorie
(Dropdown)],Bilanz_ausserhalb59[[#This Row],[Kategorien]]),"")</f>
        <v>0</v>
      </c>
      <c r="E9" s="271">
        <f>IFERROR(SUMIFS(Dateneingabe_Emissionsquellen_Mensa[Scope 3 MB],Dateneingabe_Emissionsquellen_Mensa[1. Kategorie
(Dropdown)],Bilanz_ausserhalb59[[#This Row],[Kategorien]]),"")</f>
        <v>1.0906595038759681</v>
      </c>
      <c r="F9" s="271">
        <f>SUM(Bilanz_ausserhalb59[[#This Row],[Scope 1]:[Scope 3]])</f>
        <v>1.0906595038759681</v>
      </c>
    </row>
    <row r="10" spans="2:6">
      <c r="B10" s="115" t="s">
        <v>657</v>
      </c>
      <c r="C10" s="189">
        <f>IFERROR(SUMIFS(Dateneingabe_Emissionsquellen_Mensa[Scope 1 MB],Dateneingabe_Emissionsquellen_Mensa[1. Kategorie
(Dropdown)],Bilanz_ausserhalb59[[#This Row],[Kategorien]]),"")</f>
        <v>0</v>
      </c>
      <c r="D10" s="189">
        <f>IFERROR(SUMIFS(Dateneingabe_Emissionsquellen_Mensa[Scope 2 MB],Dateneingabe_Emissionsquellen_Mensa[1. Kategorie
(Dropdown)],Bilanz_ausserhalb59[[#This Row],[Kategorien]]),"")</f>
        <v>0</v>
      </c>
      <c r="E10" s="186">
        <f>IFERROR(SUMIFS(Dateneingabe_Emissionsquellen_Mensa[Scope 3 MB],Dateneingabe_Emissionsquellen_Mensa[1. Kategorie
(Dropdown)],Bilanz_ausserhalb59[[#This Row],[Kategorien]]),"")</f>
        <v>11.6</v>
      </c>
      <c r="F10" s="186">
        <f>SUM(Bilanz_ausserhalb59[[#This Row],[Scope 1]:[Scope 3]])</f>
        <v>11.6</v>
      </c>
    </row>
    <row r="11" spans="2:6">
      <c r="B11" s="115" t="s">
        <v>587</v>
      </c>
      <c r="C11" s="189">
        <f>IFERROR(SUMIFS(Dateneingabe_Emissionsquellen_Mensa[Scope 1 MB],Dateneingabe_Emissionsquellen_Mensa[1. Kategorie
(Dropdown)],Bilanz_ausserhalb59[[#This Row],[Kategorien]]),"")</f>
        <v>0</v>
      </c>
      <c r="D11" s="189">
        <f>IFERROR(SUMIFS(Dateneingabe_Emissionsquellen_Mensa[Scope 2 MB],Dateneingabe_Emissionsquellen_Mensa[1. Kategorie
(Dropdown)],Bilanz_ausserhalb59[[#This Row],[Kategorien]]),"")</f>
        <v>0</v>
      </c>
      <c r="E11" s="186">
        <f>IFERROR(SUMIFS(Dateneingabe_Emissionsquellen_Mensa[Scope 3 MB],Dateneingabe_Emissionsquellen_Mensa[1. Kategorie
(Dropdown)],Bilanz_ausserhalb59[[#This Row],[Kategorien]]),"")</f>
        <v>12</v>
      </c>
      <c r="F11" s="186">
        <f>SUM(Bilanz_ausserhalb59[[#This Row],[Scope 1]:[Scope 3]])</f>
        <v>12</v>
      </c>
    </row>
    <row r="12" spans="2:6">
      <c r="B12" s="115" t="s">
        <v>219</v>
      </c>
      <c r="C12" s="189">
        <f>IFERROR(SUMIFS(Dateneingabe_Emissionsquellen_Mensa[Scope 1 MB],Dateneingabe_Emissionsquellen_Mensa[1. Kategorie
(Dropdown)],Bilanz_ausserhalb59[[#This Row],[Kategorien]]),"")</f>
        <v>0</v>
      </c>
      <c r="D12" s="189">
        <f>IFERROR(SUMIFS(Dateneingabe_Emissionsquellen_Mensa[Scope 2 MB],Dateneingabe_Emissionsquellen_Mensa[1. Kategorie
(Dropdown)],Bilanz_ausserhalb59[[#This Row],[Kategorien]]),"")</f>
        <v>0</v>
      </c>
      <c r="E12" s="186">
        <f>IFERROR(SUMIFS(Dateneingabe_Emissionsquellen_Mensa[Scope 3 MB],Dateneingabe_Emissionsquellen_Mensa[1. Kategorie
(Dropdown)],Bilanz_ausserhalb59[[#This Row],[Kategorien]]),"")</f>
        <v>1.1599999999999999</v>
      </c>
      <c r="F12" s="186">
        <f>SUM(Bilanz_ausserhalb59[[#This Row],[Scope 1]:[Scope 3]])</f>
        <v>1.1599999999999999</v>
      </c>
    </row>
    <row r="13" spans="2:6">
      <c r="B13" s="115" t="s">
        <v>218</v>
      </c>
      <c r="C13" s="189">
        <f>IFERROR(SUMIFS(Dateneingabe_Emissionsquellen_Mensa[Scope 1 MB],Dateneingabe_Emissionsquellen_Mensa[1. Kategorie
(Dropdown)],Bilanz_ausserhalb59[[#This Row],[Kategorien]]),"")</f>
        <v>0</v>
      </c>
      <c r="D13" s="189">
        <f>IFERROR(SUMIFS(Dateneingabe_Emissionsquellen_Mensa[Scope 2 MB],Dateneingabe_Emissionsquellen_Mensa[1. Kategorie
(Dropdown)],Bilanz_ausserhalb59[[#This Row],[Kategorien]]),"")</f>
        <v>0</v>
      </c>
      <c r="E13" s="186">
        <f>IFERROR(SUMIFS(Dateneingabe_Emissionsquellen_Mensa[Scope 3 MB],Dateneingabe_Emissionsquellen_Mensa[1. Kategorie
(Dropdown)],Bilanz_ausserhalb59[[#This Row],[Kategorien]]),"")</f>
        <v>2.4</v>
      </c>
      <c r="F13" s="186">
        <f>SUM(Bilanz_ausserhalb59[[#This Row],[Scope 1]:[Scope 3]])</f>
        <v>2.4</v>
      </c>
    </row>
    <row r="14" spans="2:6">
      <c r="B14" s="115" t="s">
        <v>586</v>
      </c>
      <c r="C14" s="189">
        <f>IFERROR(SUMIFS(Dateneingabe_Emissionsquellen_Mensa[Scope 1 MB],Dateneingabe_Emissionsquellen_Mensa[1. Kategorie
(Dropdown)],Bilanz_ausserhalb59[[#This Row],[Kategorien]]),"")</f>
        <v>0</v>
      </c>
      <c r="D14" s="189">
        <f>IFERROR(SUMIFS(Dateneingabe_Emissionsquellen_Mensa[Scope 2 MB],Dateneingabe_Emissionsquellen_Mensa[1. Kategorie
(Dropdown)],Bilanz_ausserhalb59[[#This Row],[Kategorien]]),"")</f>
        <v>0</v>
      </c>
      <c r="E14" s="186">
        <f>IFERROR(SUMIFS(Dateneingabe_Emissionsquellen_Mensa[Scope 3 MB],Dateneingabe_Emissionsquellen_Mensa[1. Kategorie
(Dropdown)],Bilanz_ausserhalb59[[#This Row],[Kategorien]]),"")</f>
        <v>21</v>
      </c>
      <c r="F14" s="186">
        <f>SUM(Bilanz_ausserhalb59[[#This Row],[Scope 1]:[Scope 3]])</f>
        <v>21</v>
      </c>
    </row>
    <row r="15" spans="2:6">
      <c r="B15" s="115" t="s">
        <v>585</v>
      </c>
      <c r="C15" s="189">
        <f>IFERROR(SUMIFS(Dateneingabe_Emissionsquellen_Mensa[Scope 1 MB],Dateneingabe_Emissionsquellen_Mensa[1. Kategorie
(Dropdown)],Bilanz_ausserhalb59[[#This Row],[Kategorien]]),"")</f>
        <v>0</v>
      </c>
      <c r="D15" s="189">
        <f>IFERROR(SUMIFS(Dateneingabe_Emissionsquellen_Mensa[Scope 2 MB],Dateneingabe_Emissionsquellen_Mensa[1. Kategorie
(Dropdown)],Bilanz_ausserhalb59[[#This Row],[Kategorien]]),"")</f>
        <v>0</v>
      </c>
      <c r="E15" s="186">
        <f>IFERROR(SUMIFS(Dateneingabe_Emissionsquellen_Mensa[Scope 3 MB],Dateneingabe_Emissionsquellen_Mensa[1. Kategorie
(Dropdown)],Bilanz_ausserhalb59[[#This Row],[Kategorien]]),"")</f>
        <v>7.2</v>
      </c>
      <c r="F15" s="186">
        <f>SUM(Bilanz_ausserhalb59[[#This Row],[Scope 1]:[Scope 3]])</f>
        <v>7.2</v>
      </c>
    </row>
    <row r="16" spans="2:6">
      <c r="B16" s="115" t="s">
        <v>588</v>
      </c>
      <c r="C16" s="189">
        <f>IFERROR(SUMIFS(Dateneingabe_Emissionsquellen_Mensa[Scope 1 MB],Dateneingabe_Emissionsquellen_Mensa[1. Kategorie
(Dropdown)],Bilanz_ausserhalb59[[#This Row],[Kategorien]]),"")</f>
        <v>0</v>
      </c>
      <c r="D16" s="189">
        <f>IFERROR(SUMIFS(Dateneingabe_Emissionsquellen_Mensa[Scope 2 MB],Dateneingabe_Emissionsquellen_Mensa[1. Kategorie
(Dropdown)],Bilanz_ausserhalb59[[#This Row],[Kategorien]]),"")</f>
        <v>0</v>
      </c>
      <c r="E16" s="186">
        <f>IFERROR(SUMIFS(Dateneingabe_Emissionsquellen_Mensa[Scope 3 MB],Dateneingabe_Emissionsquellen_Mensa[1. Kategorie
(Dropdown)],Bilanz_ausserhalb59[[#This Row],[Kategorien]]),"")</f>
        <v>1.4</v>
      </c>
      <c r="F16" s="186">
        <f>SUM(Bilanz_ausserhalb59[[#This Row],[Scope 1]:[Scope 3]])</f>
        <v>1.4</v>
      </c>
    </row>
    <row r="17" spans="2:6" ht="15.75" thickBot="1">
      <c r="B17" s="115" t="s">
        <v>702</v>
      </c>
      <c r="C17" s="272">
        <f>IFERROR(SUMIFS(Dateneingabe_Emissionsquellen_Mensa[Scope 1 MB],Dateneingabe_Emissionsquellen_Mensa[1. Kategorie
(Dropdown)],Bilanz_ausserhalb59[[#This Row],[Kategorien]]),"")</f>
        <v>0</v>
      </c>
      <c r="D17" s="272">
        <f>IFERROR(SUMIFS(Dateneingabe_Emissionsquellen_Mensa[Scope 2 MB],Dateneingabe_Emissionsquellen_Mensa[1. Kategorie
(Dropdown)],Bilanz_ausserhalb59[[#This Row],[Kategorien]]),"")</f>
        <v>0</v>
      </c>
      <c r="E17" s="273">
        <f>IFERROR(SUMIFS(Dateneingabe_Emissionsquellen_Mensa[Scope 3 MB],Dateneingabe_Emissionsquellen_Mensa[1. Kategorie
(Dropdown)],Bilanz_ausserhalb59[[#This Row],[Kategorien]]),"")</f>
        <v>10</v>
      </c>
      <c r="F17" s="107">
        <f>SUM(Bilanz_ausserhalb59[[#This Row],[Scope 1]:[Scope 3]])</f>
        <v>10</v>
      </c>
    </row>
    <row r="18" spans="2:6" ht="16.5" thickTop="1" thickBot="1">
      <c r="B18" s="115" t="s">
        <v>14</v>
      </c>
      <c r="C18" s="274">
        <f>SUBTOTAL(109,Bilanz_ausserhalb59[Scope 1])</f>
        <v>0</v>
      </c>
      <c r="D18" s="274">
        <f>SUBTOTAL(109,Bilanz_ausserhalb59[Scope 2])</f>
        <v>0</v>
      </c>
      <c r="E18" s="275">
        <f>SUBTOTAL(109,Bilanz_ausserhalb59[Scope 3])</f>
        <v>67.85065950387596</v>
      </c>
      <c r="F18" s="107">
        <f>SUBTOTAL(109,Bilanz_ausserhalb59[Gesamt])</f>
        <v>67.85065950387596</v>
      </c>
    </row>
    <row r="19" spans="2:6" ht="15.75" thickBot="1">
      <c r="B19" s="116" t="s">
        <v>685</v>
      </c>
      <c r="C19" s="276">
        <f>IFERROR(Bilanz_ausserhalb59[[#Totals],[Scope 1]]/Bilanz_ausserhalb59[[#Totals],[Gesamt]],0)</f>
        <v>0</v>
      </c>
      <c r="D19" s="276">
        <f>IFERROR(Bilanz_ausserhalb59[[#Totals],[Scope 2]]/Bilanz_ausserhalb59[[#Totals],[Gesamt]],0)</f>
        <v>0</v>
      </c>
      <c r="E19" s="277">
        <f>IFERROR(Bilanz_ausserhalb59[[#Totals],[Scope 3]]/Bilanz_ausserhalb59[[#Totals],[Gesamt]],0)</f>
        <v>1</v>
      </c>
    </row>
  </sheetData>
  <sheetProtection algorithmName="SHA-512" hashValue="fsDpwr+8ytCb3NULLY2cMjQqtasTOBO8d/0Qm6Ao0w4mMkFQ2YQ+etis5M7+YV99gDlcBWMmmQrdGBJCHSizkA==" saltValue="Rt8rB9SqlKpeg/nRA/AFFw==" spinCount="100000" sheet="1" objects="1" scenarios="1"/>
  <printOptions horizontalCentered="1" verticalCentered="1"/>
  <pageMargins left="0.70866141732283472" right="0.70866141732283472" top="0.39370078740157483" bottom="0.39370078740157483" header="0.31496062992125984" footer="0.31496062992125984"/>
  <pageSetup paperSize="9" orientation="landscape" horizontalDpi="300" r:id="rId1"/>
  <headerFooter>
    <oddHeader>&amp;L&amp;A&amp;R&amp;D</oddHeader>
    <oddFooter>&amp;L&amp;F&amp;R&amp;P</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FF0000"/>
  </sheetPr>
  <dimension ref="A2:JJ175"/>
  <sheetViews>
    <sheetView showGridLines="0" zoomScaleNormal="100" workbookViewId="0">
      <pane xSplit="4" ySplit="7" topLeftCell="E8" activePane="bottomRight" state="frozen"/>
      <selection pane="topRight" activeCell="E1" sqref="E1"/>
      <selection pane="bottomLeft" activeCell="A6" sqref="A6"/>
      <selection pane="bottomRight" activeCell="C27" sqref="C27"/>
    </sheetView>
  </sheetViews>
  <sheetFormatPr baseColWidth="10" defaultColWidth="11.42578125" defaultRowHeight="15"/>
  <cols>
    <col min="2" max="2" width="12.42578125" customWidth="1"/>
    <col min="3" max="3" width="54" customWidth="1"/>
    <col min="4" max="4" width="7" customWidth="1"/>
    <col min="5" max="5" width="14.140625" customWidth="1"/>
    <col min="6" max="6" width="14" customWidth="1"/>
    <col min="7" max="7" width="14.140625" customWidth="1"/>
    <col min="9" max="9" width="50.140625" customWidth="1"/>
    <col min="10" max="10" width="78.42578125" customWidth="1"/>
    <col min="11" max="11" width="49.28515625" customWidth="1"/>
  </cols>
  <sheetData>
    <row r="2" spans="2:11" ht="21">
      <c r="B2" s="20" t="s">
        <v>8</v>
      </c>
    </row>
    <row r="3" spans="2:11" ht="3" customHeight="1">
      <c r="B3" s="20"/>
    </row>
    <row r="5" spans="2:11" ht="3" customHeight="1"/>
    <row r="6" spans="2:11" ht="21.75" thickBot="1">
      <c r="C6" s="344" t="s">
        <v>10</v>
      </c>
      <c r="D6" s="344"/>
      <c r="E6" s="344" t="s">
        <v>659</v>
      </c>
      <c r="F6" s="344"/>
      <c r="G6" s="344"/>
      <c r="H6" s="344"/>
      <c r="I6" s="369" t="s">
        <v>806</v>
      </c>
      <c r="J6" s="369"/>
      <c r="K6" s="369"/>
    </row>
    <row r="7" spans="2:11" ht="14.45" customHeight="1" thickBot="1">
      <c r="B7" s="232" t="s">
        <v>16</v>
      </c>
      <c r="C7" s="253" t="s">
        <v>15</v>
      </c>
      <c r="D7" s="253" t="s">
        <v>594</v>
      </c>
      <c r="E7" s="253" t="s">
        <v>11</v>
      </c>
      <c r="F7" s="253" t="s">
        <v>12</v>
      </c>
      <c r="G7" s="253" t="s">
        <v>13</v>
      </c>
      <c r="H7" s="253" t="s">
        <v>14</v>
      </c>
      <c r="I7" s="254" t="s">
        <v>49</v>
      </c>
      <c r="J7" s="253" t="s">
        <v>48</v>
      </c>
      <c r="K7" s="255" t="s">
        <v>50</v>
      </c>
    </row>
    <row r="8" spans="2:11" ht="14.45" customHeight="1">
      <c r="B8" s="370" t="s">
        <v>0</v>
      </c>
      <c r="C8" s="243" t="s">
        <v>18</v>
      </c>
      <c r="D8" s="244" t="s">
        <v>17</v>
      </c>
      <c r="E8" s="245"/>
      <c r="F8" s="245">
        <v>0</v>
      </c>
      <c r="G8" s="245">
        <v>3.3271920000000004E-5</v>
      </c>
      <c r="H8" s="245">
        <f t="shared" ref="H8:H38" si="0">SUM(E8:G8)</f>
        <v>3.3271920000000004E-5</v>
      </c>
      <c r="I8" s="243"/>
      <c r="J8" s="243" t="s">
        <v>178</v>
      </c>
      <c r="K8" s="246" t="s">
        <v>178</v>
      </c>
    </row>
    <row r="9" spans="2:11" ht="15" customHeight="1">
      <c r="B9" s="371"/>
      <c r="C9" s="233" t="s">
        <v>19</v>
      </c>
      <c r="D9" s="234" t="s">
        <v>17</v>
      </c>
      <c r="E9" s="235"/>
      <c r="F9" s="235">
        <v>9.3964795817005236E-4</v>
      </c>
      <c r="G9" s="235">
        <v>5.793040906879101E-5</v>
      </c>
      <c r="H9" s="235">
        <f t="shared" si="0"/>
        <v>9.9757836723884333E-4</v>
      </c>
      <c r="I9" s="233"/>
      <c r="J9" s="233" t="s">
        <v>178</v>
      </c>
      <c r="K9" s="247" t="s">
        <v>178</v>
      </c>
    </row>
    <row r="10" spans="2:11" ht="14.45" customHeight="1">
      <c r="B10" s="371"/>
      <c r="C10" s="233" t="s">
        <v>20</v>
      </c>
      <c r="D10" s="234" t="s">
        <v>17</v>
      </c>
      <c r="E10" s="235"/>
      <c r="F10" s="235">
        <v>3.4709682827586209E-4</v>
      </c>
      <c r="G10" s="235">
        <v>5.2225988172413792E-5</v>
      </c>
      <c r="H10" s="235">
        <f t="shared" si="0"/>
        <v>3.9932281644827587E-4</v>
      </c>
      <c r="I10" s="233"/>
      <c r="J10" s="233" t="s">
        <v>178</v>
      </c>
      <c r="K10" s="247" t="s">
        <v>178</v>
      </c>
    </row>
    <row r="11" spans="2:11" ht="15" customHeight="1">
      <c r="B11" s="371"/>
      <c r="C11" s="233" t="s">
        <v>21</v>
      </c>
      <c r="D11" s="234" t="s">
        <v>17</v>
      </c>
      <c r="E11" s="235"/>
      <c r="F11" s="235">
        <v>1.0747978884615384E-3</v>
      </c>
      <c r="G11" s="235">
        <v>4.8679991923076926E-6</v>
      </c>
      <c r="H11" s="235">
        <f t="shared" si="0"/>
        <v>1.0796658876538461E-3</v>
      </c>
      <c r="I11" s="233"/>
      <c r="J11" s="233" t="s">
        <v>178</v>
      </c>
      <c r="K11" s="247" t="s">
        <v>178</v>
      </c>
    </row>
    <row r="12" spans="2:11" ht="14.45" customHeight="1">
      <c r="B12" s="371"/>
      <c r="C12" s="233" t="s">
        <v>846</v>
      </c>
      <c r="D12" s="234" t="s">
        <v>17</v>
      </c>
      <c r="E12" s="235"/>
      <c r="F12" s="235"/>
      <c r="G12" s="235">
        <v>5.5713999999999995E-5</v>
      </c>
      <c r="H12" s="235">
        <f t="shared" si="0"/>
        <v>5.5713999999999995E-5</v>
      </c>
      <c r="I12" s="233"/>
      <c r="J12" s="233"/>
      <c r="K12" s="247" t="s">
        <v>847</v>
      </c>
    </row>
    <row r="13" spans="2:11" ht="15" customHeight="1">
      <c r="B13" s="371"/>
      <c r="C13" s="233" t="s">
        <v>795</v>
      </c>
      <c r="D13" s="234" t="s">
        <v>45</v>
      </c>
      <c r="E13" s="235">
        <v>2.5742000000000001E-4</v>
      </c>
      <c r="F13" s="235"/>
      <c r="G13" s="235">
        <v>4.5000000000000004E-4</v>
      </c>
      <c r="H13" s="235">
        <f t="shared" si="0"/>
        <v>7.0742000000000005E-4</v>
      </c>
      <c r="I13" s="233" t="s">
        <v>848</v>
      </c>
      <c r="J13" s="233"/>
      <c r="K13" s="247"/>
    </row>
    <row r="14" spans="2:11" ht="15" customHeight="1">
      <c r="B14" s="371"/>
      <c r="C14" s="233" t="s">
        <v>796</v>
      </c>
      <c r="D14" s="234" t="s">
        <v>17</v>
      </c>
      <c r="E14" s="235"/>
      <c r="F14" s="235">
        <v>4.0000000000000003E-5</v>
      </c>
      <c r="G14" s="235">
        <v>9.0000000000000006E-5</v>
      </c>
      <c r="H14" s="235">
        <f t="shared" si="0"/>
        <v>1.3000000000000002E-4</v>
      </c>
      <c r="I14" s="233"/>
      <c r="J14" s="233" t="s">
        <v>849</v>
      </c>
      <c r="K14" s="247" t="s">
        <v>849</v>
      </c>
    </row>
    <row r="15" spans="2:11" ht="14.45" customHeight="1">
      <c r="B15" s="371"/>
      <c r="C15" s="233" t="s">
        <v>42</v>
      </c>
      <c r="D15" s="234" t="s">
        <v>45</v>
      </c>
      <c r="E15" s="235">
        <v>2.0500000000000002E-3</v>
      </c>
      <c r="F15" s="235"/>
      <c r="G15" s="235">
        <v>2.52E-4</v>
      </c>
      <c r="H15" s="235">
        <f t="shared" si="0"/>
        <v>2.3020000000000002E-3</v>
      </c>
      <c r="I15" s="233" t="s">
        <v>870</v>
      </c>
      <c r="J15" s="233"/>
      <c r="K15" s="247" t="s">
        <v>871</v>
      </c>
    </row>
    <row r="16" spans="2:11" ht="14.45" customHeight="1">
      <c r="B16" s="371"/>
      <c r="C16" s="233" t="s">
        <v>850</v>
      </c>
      <c r="D16" s="234" t="s">
        <v>691</v>
      </c>
      <c r="E16" s="240">
        <f>E15*0.7</f>
        <v>1.4350000000000001E-3</v>
      </c>
      <c r="F16" s="235"/>
      <c r="G16" s="240">
        <f>G15*0.7</f>
        <v>1.7639999999999998E-4</v>
      </c>
      <c r="H16" s="235">
        <f t="shared" si="0"/>
        <v>1.6114E-3</v>
      </c>
      <c r="I16" s="233" t="s">
        <v>869</v>
      </c>
      <c r="J16" s="233"/>
      <c r="K16" s="247" t="s">
        <v>872</v>
      </c>
    </row>
    <row r="17" spans="2:11" ht="15" customHeight="1">
      <c r="B17" s="371"/>
      <c r="C17" s="233" t="s">
        <v>851</v>
      </c>
      <c r="D17" s="234" t="s">
        <v>17</v>
      </c>
      <c r="E17" s="235">
        <v>1.8204500000000001E-4</v>
      </c>
      <c r="F17" s="235"/>
      <c r="G17" s="235">
        <v>4.0000000000000003E-5</v>
      </c>
      <c r="H17" s="235">
        <f t="shared" si="0"/>
        <v>2.2204500000000001E-4</v>
      </c>
      <c r="I17" s="233" t="s">
        <v>852</v>
      </c>
      <c r="J17" s="233"/>
      <c r="K17" s="247"/>
    </row>
    <row r="18" spans="2:11" ht="15" customHeight="1">
      <c r="B18" s="371"/>
      <c r="C18" s="233" t="s">
        <v>761</v>
      </c>
      <c r="D18" s="234" t="s">
        <v>17</v>
      </c>
      <c r="E18" s="235"/>
      <c r="F18" s="235">
        <v>2.01234E-4</v>
      </c>
      <c r="G18" s="235">
        <v>4.0000000000000003E-5</v>
      </c>
      <c r="H18" s="235">
        <f t="shared" si="0"/>
        <v>2.41234E-4</v>
      </c>
      <c r="I18" s="233"/>
      <c r="J18" s="233" t="s">
        <v>762</v>
      </c>
      <c r="K18" s="247" t="s">
        <v>762</v>
      </c>
    </row>
    <row r="19" spans="2:11" ht="14.45" customHeight="1">
      <c r="B19" s="371"/>
      <c r="C19" s="233" t="s">
        <v>43</v>
      </c>
      <c r="D19" s="234" t="s">
        <v>17</v>
      </c>
      <c r="E19" s="235">
        <v>2.6699999999999998E-4</v>
      </c>
      <c r="F19" s="235"/>
      <c r="G19" s="235">
        <v>4.6E-5</v>
      </c>
      <c r="H19" s="235">
        <f t="shared" si="0"/>
        <v>3.1299999999999996E-4</v>
      </c>
      <c r="I19" s="233" t="s">
        <v>853</v>
      </c>
      <c r="J19" s="233"/>
      <c r="K19" s="247" t="s">
        <v>854</v>
      </c>
    </row>
    <row r="20" spans="2:11" ht="15" customHeight="1">
      <c r="B20" s="371"/>
      <c r="C20" s="233" t="s">
        <v>44</v>
      </c>
      <c r="D20" s="234" t="s">
        <v>47</v>
      </c>
      <c r="E20" s="235">
        <v>2.6480000000000002E-3</v>
      </c>
      <c r="F20" s="235"/>
      <c r="G20" s="235">
        <v>3.9300000000000001E-4</v>
      </c>
      <c r="H20" s="235">
        <f t="shared" si="0"/>
        <v>3.0410000000000003E-3</v>
      </c>
      <c r="I20" s="233" t="s">
        <v>793</v>
      </c>
      <c r="J20" s="233"/>
      <c r="K20" s="247" t="s">
        <v>855</v>
      </c>
    </row>
    <row r="21" spans="2:11" ht="14.45" customHeight="1">
      <c r="B21" s="371"/>
      <c r="C21" s="233" t="s">
        <v>856</v>
      </c>
      <c r="D21" s="234" t="s">
        <v>691</v>
      </c>
      <c r="E21" s="235">
        <v>2.2508000000000003E-3</v>
      </c>
      <c r="F21" s="235"/>
      <c r="G21" s="235">
        <v>3.3405000000000002E-4</v>
      </c>
      <c r="H21" s="235">
        <f t="shared" si="0"/>
        <v>2.5848500000000005E-3</v>
      </c>
      <c r="I21" s="233" t="s">
        <v>804</v>
      </c>
      <c r="J21" s="233"/>
      <c r="K21" s="247" t="s">
        <v>805</v>
      </c>
    </row>
    <row r="22" spans="2:11" ht="15" customHeight="1">
      <c r="B22" s="371"/>
      <c r="C22" s="233" t="s">
        <v>857</v>
      </c>
      <c r="D22" s="234" t="s">
        <v>46</v>
      </c>
      <c r="E22" s="235">
        <v>1.70126E-3</v>
      </c>
      <c r="F22" s="235">
        <v>2.9601110000000003E-2</v>
      </c>
      <c r="G22" s="235">
        <v>6.4074010000000001E-2</v>
      </c>
      <c r="H22" s="235">
        <f t="shared" si="0"/>
        <v>9.5376380000000011E-2</v>
      </c>
      <c r="I22" s="233" t="s">
        <v>858</v>
      </c>
      <c r="J22" s="233"/>
      <c r="K22" s="247" t="s">
        <v>859</v>
      </c>
    </row>
    <row r="23" spans="2:11" ht="14.45" customHeight="1">
      <c r="B23" s="371"/>
      <c r="C23" s="233" t="s">
        <v>860</v>
      </c>
      <c r="D23" s="234" t="s">
        <v>17</v>
      </c>
      <c r="E23" s="235">
        <v>4.1799999999999996E-7</v>
      </c>
      <c r="F23" s="235">
        <v>7.2729999999999997E-6</v>
      </c>
      <c r="G23" s="235">
        <v>1.5743000000000002E-5</v>
      </c>
      <c r="H23" s="235">
        <f t="shared" si="0"/>
        <v>2.3434E-5</v>
      </c>
      <c r="I23" s="233" t="s">
        <v>861</v>
      </c>
      <c r="J23" s="233" t="s">
        <v>861</v>
      </c>
      <c r="K23" s="247" t="s">
        <v>861</v>
      </c>
    </row>
    <row r="24" spans="2:11" ht="15" customHeight="1">
      <c r="B24" s="371"/>
      <c r="C24" s="233" t="s">
        <v>862</v>
      </c>
      <c r="D24" s="234" t="s">
        <v>17</v>
      </c>
      <c r="E24" s="235"/>
      <c r="F24" s="235">
        <f>E23+F23</f>
        <v>7.6909999999999997E-6</v>
      </c>
      <c r="G24" s="235">
        <f>G23</f>
        <v>1.5743000000000002E-5</v>
      </c>
      <c r="H24" s="235">
        <f t="shared" si="0"/>
        <v>2.3434E-5</v>
      </c>
      <c r="I24" s="233"/>
      <c r="J24" s="233" t="s">
        <v>861</v>
      </c>
      <c r="K24" s="247" t="s">
        <v>861</v>
      </c>
    </row>
    <row r="25" spans="2:11" ht="14.45" customHeight="1">
      <c r="B25" s="371"/>
      <c r="C25" s="233" t="s">
        <v>863</v>
      </c>
      <c r="D25" s="234" t="s">
        <v>46</v>
      </c>
      <c r="E25" s="235">
        <v>1.6550000000000002E-3</v>
      </c>
      <c r="F25" s="235">
        <v>3.8789999999999998E-2</v>
      </c>
      <c r="G25" s="235">
        <v>5.1135E-2</v>
      </c>
      <c r="H25" s="235">
        <f t="shared" si="0"/>
        <v>9.1579999999999995E-2</v>
      </c>
      <c r="I25" s="233" t="s">
        <v>864</v>
      </c>
      <c r="J25" s="233"/>
      <c r="K25" s="247" t="s">
        <v>865</v>
      </c>
    </row>
    <row r="26" spans="2:11" ht="14.45" customHeight="1">
      <c r="B26" s="371"/>
      <c r="C26" s="233" t="s">
        <v>866</v>
      </c>
      <c r="D26" s="234" t="s">
        <v>17</v>
      </c>
      <c r="E26" s="235">
        <v>3.3100000000000004E-7</v>
      </c>
      <c r="F26" s="235">
        <v>7.7579999999999992E-6</v>
      </c>
      <c r="G26" s="235">
        <v>1.0227000000000001E-5</v>
      </c>
      <c r="H26" s="235">
        <f t="shared" si="0"/>
        <v>1.8315999999999999E-5</v>
      </c>
      <c r="I26" s="242" t="s">
        <v>861</v>
      </c>
      <c r="J26" s="233" t="s">
        <v>861</v>
      </c>
      <c r="K26" s="247" t="s">
        <v>861</v>
      </c>
    </row>
    <row r="27" spans="2:11" ht="14.45" customHeight="1">
      <c r="B27" s="371"/>
      <c r="C27" s="233" t="s">
        <v>794</v>
      </c>
      <c r="D27" s="234" t="s">
        <v>17</v>
      </c>
      <c r="E27" s="235"/>
      <c r="F27" s="235">
        <f>E26+F26</f>
        <v>8.089E-6</v>
      </c>
      <c r="G27" s="235">
        <f>G26</f>
        <v>1.0227000000000001E-5</v>
      </c>
      <c r="H27" s="235">
        <f t="shared" si="0"/>
        <v>1.8315999999999999E-5</v>
      </c>
      <c r="I27" s="233"/>
      <c r="J27" s="233" t="s">
        <v>861</v>
      </c>
      <c r="K27" s="247" t="s">
        <v>861</v>
      </c>
    </row>
    <row r="28" spans="2:11" ht="14.45" customHeight="1">
      <c r="B28" s="371"/>
      <c r="C28" s="233" t="s">
        <v>192</v>
      </c>
      <c r="D28" s="234" t="s">
        <v>17</v>
      </c>
      <c r="E28" s="235"/>
      <c r="F28" s="241">
        <v>1.7072999999999999E-4</v>
      </c>
      <c r="G28" s="235">
        <v>3.3189999999999999E-5</v>
      </c>
      <c r="H28" s="235">
        <f t="shared" si="0"/>
        <v>2.0391999999999999E-4</v>
      </c>
      <c r="I28" s="233"/>
      <c r="J28" s="233" t="s">
        <v>176</v>
      </c>
      <c r="K28" s="247" t="s">
        <v>867</v>
      </c>
    </row>
    <row r="29" spans="2:11" ht="14.45" customHeight="1">
      <c r="B29" s="371"/>
      <c r="C29" s="233" t="s">
        <v>193</v>
      </c>
      <c r="D29" s="234" t="s">
        <v>17</v>
      </c>
      <c r="E29" s="235"/>
      <c r="F29" s="235">
        <v>1.7072999999999999E-4</v>
      </c>
      <c r="G29" s="235">
        <v>3.3189999999999999E-5</v>
      </c>
      <c r="H29" s="235">
        <f t="shared" si="0"/>
        <v>2.0391999999999999E-4</v>
      </c>
      <c r="I29" s="233"/>
      <c r="J29" s="233" t="s">
        <v>177</v>
      </c>
      <c r="K29" s="247" t="s">
        <v>868</v>
      </c>
    </row>
    <row r="30" spans="2:11" ht="15" customHeight="1">
      <c r="B30" s="371"/>
      <c r="C30" s="233" t="s">
        <v>22</v>
      </c>
      <c r="D30" s="234" t="s">
        <v>17</v>
      </c>
      <c r="E30" s="235"/>
      <c r="F30" s="235">
        <v>0</v>
      </c>
      <c r="G30" s="235">
        <v>4.4933706749188779E-5</v>
      </c>
      <c r="H30" s="235">
        <f t="shared" si="0"/>
        <v>4.4933706749188779E-5</v>
      </c>
      <c r="I30" s="233"/>
      <c r="J30" s="233" t="s">
        <v>178</v>
      </c>
      <c r="K30" s="247" t="s">
        <v>178</v>
      </c>
    </row>
    <row r="31" spans="2:11" ht="14.45" customHeight="1">
      <c r="B31" s="371"/>
      <c r="C31" s="233" t="s">
        <v>194</v>
      </c>
      <c r="D31" s="234" t="s">
        <v>17</v>
      </c>
      <c r="E31" s="235"/>
      <c r="F31" s="235">
        <v>3.5814000000000001E-4</v>
      </c>
      <c r="G31" s="235">
        <v>9.3490000000000001E-5</v>
      </c>
      <c r="H31" s="235">
        <f t="shared" si="0"/>
        <v>4.5163000000000001E-4</v>
      </c>
      <c r="I31" s="233"/>
      <c r="J31" s="233" t="s">
        <v>178</v>
      </c>
      <c r="K31" s="247" t="s">
        <v>178</v>
      </c>
    </row>
    <row r="32" spans="2:11" ht="15" customHeight="1">
      <c r="B32" s="371"/>
      <c r="C32" s="233" t="str">
        <f>Emissionsquellen!B148</f>
        <v>Strom (Stromtarif 1)</v>
      </c>
      <c r="D32" s="234" t="s">
        <v>17</v>
      </c>
      <c r="E32" s="236">
        <f>E$8*Emissionsquellen!$C150+Emissionsfaktoren!E$9*Emissionsquellen!$C151+Emissionsfaktoren!E$10*Emissionsquellen!$C152+Emissionsfaktoren!E$11*Emissionsquellen!$C153+Emissionsfaktoren!E$30*Emissionsquellen!$C154</f>
        <v>0</v>
      </c>
      <c r="F32" s="236">
        <f>F$8*Emissionsquellen!$C150+Emissionsfaktoren!F$9*Emissionsquellen!$C151+Emissionsfaktoren!F$10*Emissionsquellen!$C152+Emissionsfaktoren!F$11*Emissionsquellen!$C153+Emissionsfaktoren!F$30*Emissionsquellen!$C154</f>
        <v>0</v>
      </c>
      <c r="G32" s="236">
        <f>G$8*Emissionsquellen!$C150+Emissionsfaktoren!G$9*Emissionsquellen!$C151+Emissionsfaktoren!G$10*Emissionsquellen!$C152+Emissionsfaktoren!G$11*Emissionsquellen!$C153+Emissionsfaktoren!G$30*Emissionsquellen!$C154</f>
        <v>0</v>
      </c>
      <c r="H32" s="237">
        <f t="shared" si="0"/>
        <v>0</v>
      </c>
      <c r="I32" s="233"/>
      <c r="J32" s="233"/>
      <c r="K32" s="247"/>
    </row>
    <row r="33" spans="2:11" ht="14.45" customHeight="1">
      <c r="B33" s="371"/>
      <c r="C33" s="233" t="str">
        <f>Emissionsquellen!B157</f>
        <v>Strom (Stromtarif 2)</v>
      </c>
      <c r="D33" s="234" t="s">
        <v>17</v>
      </c>
      <c r="E33" s="236">
        <f>E$8*Emissionsquellen!$C159+Emissionsfaktoren!E$9*Emissionsquellen!$C160+Emissionsfaktoren!E$10*Emissionsquellen!$C161+Emissionsfaktoren!E$11*Emissionsquellen!$C162+Emissionsfaktoren!E$30*Emissionsquellen!$C163</f>
        <v>0</v>
      </c>
      <c r="F33" s="236">
        <f>F$8*Emissionsquellen!$C159+Emissionsfaktoren!F$9*Emissionsquellen!$C160+Emissionsfaktoren!F$10*Emissionsquellen!$C161+Emissionsfaktoren!F$11*Emissionsquellen!$C162+Emissionsfaktoren!F$30*Emissionsquellen!$C163</f>
        <v>0</v>
      </c>
      <c r="G33" s="236">
        <f>G$8*Emissionsquellen!$C159+Emissionsfaktoren!G$9*Emissionsquellen!$C160+Emissionsfaktoren!G$10*Emissionsquellen!$C161+Emissionsfaktoren!G$11*Emissionsquellen!$C162+Emissionsfaktoren!G$30*Emissionsquellen!$C163</f>
        <v>0</v>
      </c>
      <c r="H33" s="237">
        <f t="shared" si="0"/>
        <v>0</v>
      </c>
      <c r="I33" s="233"/>
      <c r="J33" s="233"/>
      <c r="K33" s="247"/>
    </row>
    <row r="34" spans="2:11" ht="15" customHeight="1">
      <c r="B34" s="371"/>
      <c r="C34" s="233" t="str">
        <f>Emissionsquellen!B166</f>
        <v>Strom (Stromtarif 3)</v>
      </c>
      <c r="D34" s="234" t="s">
        <v>17</v>
      </c>
      <c r="E34" s="236">
        <f>E$8*Emissionsquellen!$C168+Emissionsfaktoren!E$9*Emissionsquellen!$C169+Emissionsfaktoren!E$10*Emissionsquellen!$C170+Emissionsfaktoren!E$11*Emissionsquellen!$C171+Emissionsfaktoren!E$30*Emissionsquellen!$C172</f>
        <v>0</v>
      </c>
      <c r="F34" s="236">
        <f>F$8*Emissionsquellen!$C168+Emissionsfaktoren!F$9*Emissionsquellen!$C169+Emissionsfaktoren!F$10*Emissionsquellen!$C170+Emissionsfaktoren!F$11*Emissionsquellen!$C171+Emissionsfaktoren!F$30*Emissionsquellen!$C172</f>
        <v>0</v>
      </c>
      <c r="G34" s="236">
        <f>G$8*Emissionsquellen!$C168+Emissionsfaktoren!G$9*Emissionsquellen!$C169+Emissionsfaktoren!G$10*Emissionsquellen!$C170+Emissionsfaktoren!G$11*Emissionsquellen!$C171+Emissionsfaktoren!G$30*Emissionsquellen!$C172</f>
        <v>0</v>
      </c>
      <c r="H34" s="237">
        <f t="shared" si="0"/>
        <v>0</v>
      </c>
      <c r="I34" s="233"/>
      <c r="J34" s="233"/>
      <c r="K34" s="247"/>
    </row>
    <row r="35" spans="2:11" ht="14.45" customHeight="1">
      <c r="B35" s="371"/>
      <c r="C35" s="233" t="str">
        <f>Emissionsquellen!B175</f>
        <v>Strom (Stromtarif 4)</v>
      </c>
      <c r="D35" s="234" t="s">
        <v>17</v>
      </c>
      <c r="E35" s="236">
        <f>E$8*Emissionsquellen!$C177+Emissionsfaktoren!E$9*Emissionsquellen!$C178+Emissionsfaktoren!E$10*Emissionsquellen!$C179+Emissionsfaktoren!E$11*Emissionsquellen!$C180+Emissionsfaktoren!E$30*Emissionsquellen!$C181</f>
        <v>0</v>
      </c>
      <c r="F35" s="236">
        <f>F$8*Emissionsquellen!$C177+Emissionsfaktoren!F$9*Emissionsquellen!$C178+Emissionsfaktoren!F$10*Emissionsquellen!$C179+Emissionsfaktoren!F$11*Emissionsquellen!$C180+Emissionsfaktoren!F$30*Emissionsquellen!$C181</f>
        <v>0</v>
      </c>
      <c r="G35" s="236">
        <f>G$8*Emissionsquellen!$C177+Emissionsfaktoren!G$9*Emissionsquellen!$C178+Emissionsfaktoren!G$10*Emissionsquellen!$C179+Emissionsfaktoren!G$11*Emissionsquellen!$C180+Emissionsfaktoren!G$30*Emissionsquellen!$C181</f>
        <v>0</v>
      </c>
      <c r="H35" s="237">
        <f t="shared" si="0"/>
        <v>0</v>
      </c>
      <c r="I35" s="233"/>
      <c r="J35" s="233"/>
      <c r="K35" s="247"/>
    </row>
    <row r="36" spans="2:11" ht="15" customHeight="1">
      <c r="B36" s="371"/>
      <c r="C36" s="233" t="str">
        <f>Emissionsquellen!B184</f>
        <v>Strom (Stromtarif 5)</v>
      </c>
      <c r="D36" s="234" t="s">
        <v>17</v>
      </c>
      <c r="E36" s="236">
        <f>E$8*Emissionsquellen!$C186+Emissionsfaktoren!E$9*Emissionsquellen!$C187+Emissionsfaktoren!E$10*Emissionsquellen!$C188+Emissionsfaktoren!E$11*Emissionsquellen!$C189+Emissionsfaktoren!E$30*Emissionsquellen!$C190</f>
        <v>0</v>
      </c>
      <c r="F36" s="236">
        <f>F$8*Emissionsquellen!$C186+Emissionsfaktoren!F$9*Emissionsquellen!$C187+Emissionsfaktoren!F$10*Emissionsquellen!$C188+Emissionsfaktoren!F$11*Emissionsquellen!$C189+Emissionsfaktoren!F$30*Emissionsquellen!$C190</f>
        <v>0</v>
      </c>
      <c r="G36" s="236">
        <f>G$8*Emissionsquellen!$C186+Emissionsfaktoren!G$9*Emissionsquellen!$C187+Emissionsfaktoren!G$10*Emissionsquellen!$C188+Emissionsfaktoren!G$11*Emissionsquellen!$C189+Emissionsfaktoren!G$30*Emissionsquellen!$C190</f>
        <v>0</v>
      </c>
      <c r="H36" s="237">
        <f t="shared" si="0"/>
        <v>0</v>
      </c>
      <c r="I36" s="233"/>
      <c r="J36" s="233"/>
      <c r="K36" s="247"/>
    </row>
    <row r="37" spans="2:11" ht="14.45" customHeight="1">
      <c r="B37" s="371"/>
      <c r="C37" s="233" t="str">
        <f>Emissionsquellen!B193</f>
        <v>Strom (Stromtarif 6)</v>
      </c>
      <c r="D37" s="234" t="s">
        <v>17</v>
      </c>
      <c r="E37" s="236">
        <f>E$8*Emissionsquellen!$C195+Emissionsfaktoren!E$9*Emissionsquellen!$C196+Emissionsfaktoren!E$10*Emissionsquellen!$C197+Emissionsfaktoren!E$11*Emissionsquellen!$C198+Emissionsfaktoren!E$30*Emissionsquellen!$C199</f>
        <v>0</v>
      </c>
      <c r="F37" s="236">
        <f>F$8*Emissionsquellen!$C195+Emissionsfaktoren!F$9*Emissionsquellen!$C196+Emissionsfaktoren!F$10*Emissionsquellen!$C197+Emissionsfaktoren!F$11*Emissionsquellen!$C198+Emissionsfaktoren!F$30*Emissionsquellen!$C199</f>
        <v>0</v>
      </c>
      <c r="G37" s="236">
        <f>G$8*Emissionsquellen!$C195+Emissionsfaktoren!G$9*Emissionsquellen!$C196+Emissionsfaktoren!G$10*Emissionsquellen!$C197+Emissionsfaktoren!G$11*Emissionsquellen!$C198+Emissionsfaktoren!G$30*Emissionsquellen!$C199</f>
        <v>0</v>
      </c>
      <c r="H37" s="237">
        <f t="shared" si="0"/>
        <v>0</v>
      </c>
      <c r="I37" s="233"/>
      <c r="J37" s="233"/>
      <c r="K37" s="247"/>
    </row>
    <row r="38" spans="2:11" ht="15" customHeight="1">
      <c r="B38" s="371"/>
      <c r="C38" s="233" t="str">
        <f>Emissionsquellen!B202</f>
        <v>Strom (Stromtarif 7)</v>
      </c>
      <c r="D38" s="234" t="s">
        <v>17</v>
      </c>
      <c r="E38" s="236">
        <f>E$8*Emissionsquellen!$C204+Emissionsfaktoren!E$9*Emissionsquellen!$C205+Emissionsfaktoren!E$10*Emissionsquellen!$C206+Emissionsfaktoren!E$11*Emissionsquellen!$C207+Emissionsfaktoren!E$30*Emissionsquellen!$C208</f>
        <v>0</v>
      </c>
      <c r="F38" s="236">
        <f>F$8*Emissionsquellen!$C204+Emissionsfaktoren!F$9*Emissionsquellen!$C205+Emissionsfaktoren!F$10*Emissionsquellen!$C206+Emissionsfaktoren!F$11*Emissionsquellen!$C207+Emissionsfaktoren!F$30*Emissionsquellen!$C208</f>
        <v>0</v>
      </c>
      <c r="G38" s="236">
        <f>G$8*Emissionsquellen!$C204+Emissionsfaktoren!G$9*Emissionsquellen!$C205+Emissionsfaktoren!G$10*Emissionsquellen!$C206+Emissionsfaktoren!G$11*Emissionsquellen!$C207+Emissionsfaktoren!G$30*Emissionsquellen!$C208</f>
        <v>0</v>
      </c>
      <c r="H38" s="237">
        <f t="shared" si="0"/>
        <v>0</v>
      </c>
      <c r="I38" s="233"/>
      <c r="J38" s="233"/>
      <c r="K38" s="247"/>
    </row>
    <row r="39" spans="2:11" ht="14.45" customHeight="1">
      <c r="B39" s="371"/>
      <c r="C39" s="233" t="str">
        <f>Emissionsquellen!B211</f>
        <v>Strom (Stromtarif 8)</v>
      </c>
      <c r="D39" s="234" t="s">
        <v>17</v>
      </c>
      <c r="E39" s="236">
        <f>E$8*Emissionsquellen!$C213+Emissionsfaktoren!E$9*Emissionsquellen!$C214+Emissionsfaktoren!E$10*Emissionsquellen!$C215+Emissionsfaktoren!E$11*Emissionsquellen!$C216+Emissionsfaktoren!E$30*Emissionsquellen!$C217</f>
        <v>0</v>
      </c>
      <c r="F39" s="236">
        <f>F$8*Emissionsquellen!$C213+Emissionsfaktoren!F$9*Emissionsquellen!$C214+Emissionsfaktoren!F$10*Emissionsquellen!$C215+Emissionsfaktoren!F$11*Emissionsquellen!$C216+Emissionsfaktoren!F$30*Emissionsquellen!$C217</f>
        <v>0</v>
      </c>
      <c r="G39" s="236">
        <f>G$8*Emissionsquellen!$C213+Emissionsfaktoren!G$9*Emissionsquellen!$C214+Emissionsfaktoren!G$10*Emissionsquellen!$C215+Emissionsfaktoren!G$11*Emissionsquellen!$C216+Emissionsfaktoren!G$30*Emissionsquellen!$C217</f>
        <v>0</v>
      </c>
      <c r="H39" s="237">
        <f t="shared" ref="H39:H70" si="1">SUM(E39:G39)</f>
        <v>0</v>
      </c>
      <c r="I39" s="233"/>
      <c r="J39" s="233"/>
      <c r="K39" s="247"/>
    </row>
    <row r="40" spans="2:11" ht="15" customHeight="1">
      <c r="B40" s="371"/>
      <c r="C40" s="233" t="str">
        <f>Emissionsquellen!B220</f>
        <v>Strom (Stromtarif 9)</v>
      </c>
      <c r="D40" s="234" t="s">
        <v>17</v>
      </c>
      <c r="E40" s="236">
        <f>E$8*Emissionsquellen!$C222+Emissionsfaktoren!E$9*Emissionsquellen!$C223+Emissionsfaktoren!E$10*Emissionsquellen!$C224+Emissionsfaktoren!E$11*Emissionsquellen!$C225+Emissionsfaktoren!E$30*Emissionsquellen!$C226</f>
        <v>0</v>
      </c>
      <c r="F40" s="236">
        <f>F$8*Emissionsquellen!$C222+Emissionsfaktoren!F$9*Emissionsquellen!$C223+Emissionsfaktoren!F$10*Emissionsquellen!$C224+Emissionsfaktoren!F$11*Emissionsquellen!$C225+Emissionsfaktoren!F$30*Emissionsquellen!$C226</f>
        <v>0</v>
      </c>
      <c r="G40" s="236">
        <f>G$8*Emissionsquellen!$C222+Emissionsfaktoren!G$9*Emissionsquellen!$C223+Emissionsfaktoren!G$10*Emissionsquellen!$C224+Emissionsfaktoren!G$11*Emissionsquellen!$C225+Emissionsfaktoren!G$30*Emissionsquellen!$C226</f>
        <v>0</v>
      </c>
      <c r="H40" s="237">
        <f t="shared" si="1"/>
        <v>0</v>
      </c>
      <c r="I40" s="233"/>
      <c r="J40" s="233"/>
      <c r="K40" s="247"/>
    </row>
    <row r="41" spans="2:11" ht="15.75" thickBot="1">
      <c r="B41" s="372"/>
      <c r="C41" s="248" t="str">
        <f>Emissionsquellen!B229</f>
        <v>Strom (Stromtarif 10)</v>
      </c>
      <c r="D41" s="249" t="s">
        <v>17</v>
      </c>
      <c r="E41" s="250">
        <f>E$8*Emissionsquellen!$C231+Emissionsfaktoren!E$9*Emissionsquellen!$C232+Emissionsfaktoren!E$10*Emissionsquellen!$C233+Emissionsfaktoren!E$11*Emissionsquellen!$C234+Emissionsfaktoren!E$30*Emissionsquellen!$C235</f>
        <v>0</v>
      </c>
      <c r="F41" s="250">
        <f>F$8*Emissionsquellen!$C231+Emissionsfaktoren!F$9*Emissionsquellen!$C232+Emissionsfaktoren!F$10*Emissionsquellen!$C233+Emissionsfaktoren!F$11*Emissionsquellen!$C234+Emissionsfaktoren!F$30*Emissionsquellen!$C235</f>
        <v>0</v>
      </c>
      <c r="G41" s="250">
        <f>G$8*Emissionsquellen!$C231+Emissionsfaktoren!G$9*Emissionsquellen!$C232+Emissionsfaktoren!G$10*Emissionsquellen!$C233+Emissionsfaktoren!G$11*Emissionsquellen!$C234+Emissionsfaktoren!G$30*Emissionsquellen!$C235</f>
        <v>0</v>
      </c>
      <c r="H41" s="251">
        <f t="shared" si="1"/>
        <v>0</v>
      </c>
      <c r="I41" s="248"/>
      <c r="J41" s="248"/>
      <c r="K41" s="252"/>
    </row>
    <row r="42" spans="2:11" ht="14.45" customHeight="1">
      <c r="B42" s="370" t="s">
        <v>652</v>
      </c>
      <c r="C42" s="243" t="s">
        <v>51</v>
      </c>
      <c r="D42" s="244" t="s">
        <v>46</v>
      </c>
      <c r="E42" s="256"/>
      <c r="F42" s="256"/>
      <c r="G42" s="256">
        <v>9.0000000000000011E-3</v>
      </c>
      <c r="H42" s="256">
        <f t="shared" si="1"/>
        <v>9.0000000000000011E-3</v>
      </c>
      <c r="I42" s="243"/>
      <c r="J42" s="243"/>
      <c r="K42" s="246" t="s">
        <v>77</v>
      </c>
    </row>
    <row r="43" spans="2:11" ht="14.45" customHeight="1">
      <c r="B43" s="371"/>
      <c r="C43" s="233" t="s">
        <v>52</v>
      </c>
      <c r="D43" s="234" t="s">
        <v>46</v>
      </c>
      <c r="E43" s="238"/>
      <c r="F43" s="238"/>
      <c r="G43" s="238">
        <v>6.0000000000000001E-3</v>
      </c>
      <c r="H43" s="238">
        <f t="shared" si="1"/>
        <v>6.0000000000000001E-3</v>
      </c>
      <c r="I43" s="233"/>
      <c r="J43" s="233"/>
      <c r="K43" s="247" t="s">
        <v>77</v>
      </c>
    </row>
    <row r="44" spans="2:11" ht="14.45" customHeight="1">
      <c r="B44" s="371"/>
      <c r="C44" s="233" t="s">
        <v>53</v>
      </c>
      <c r="D44" s="234" t="s">
        <v>46</v>
      </c>
      <c r="E44" s="238"/>
      <c r="F44" s="238"/>
      <c r="G44" s="238">
        <v>0.16600000000000001</v>
      </c>
      <c r="H44" s="238">
        <f t="shared" si="1"/>
        <v>0.16600000000000001</v>
      </c>
      <c r="I44" s="233"/>
      <c r="J44" s="233"/>
      <c r="K44" s="247" t="s">
        <v>77</v>
      </c>
    </row>
    <row r="45" spans="2:11" ht="14.45" customHeight="1">
      <c r="B45" s="371"/>
      <c r="C45" s="233" t="s">
        <v>54</v>
      </c>
      <c r="D45" s="234" t="s">
        <v>46</v>
      </c>
      <c r="E45" s="238"/>
      <c r="F45" s="238"/>
      <c r="G45" s="238">
        <v>1.0669999999999999</v>
      </c>
      <c r="H45" s="238">
        <f t="shared" si="1"/>
        <v>1.0669999999999999</v>
      </c>
      <c r="I45" s="233"/>
      <c r="J45" s="233"/>
      <c r="K45" s="247" t="s">
        <v>77</v>
      </c>
    </row>
    <row r="46" spans="2:11" ht="14.45" customHeight="1">
      <c r="B46" s="371"/>
      <c r="C46" s="233" t="s">
        <v>55</v>
      </c>
      <c r="D46" s="234" t="s">
        <v>46</v>
      </c>
      <c r="E46" s="238"/>
      <c r="F46" s="238"/>
      <c r="G46" s="238">
        <v>3.9E-2</v>
      </c>
      <c r="H46" s="238">
        <f t="shared" si="1"/>
        <v>3.9E-2</v>
      </c>
      <c r="I46" s="233"/>
      <c r="J46" s="233"/>
      <c r="K46" s="247" t="s">
        <v>77</v>
      </c>
    </row>
    <row r="47" spans="2:11" ht="14.45" customHeight="1">
      <c r="B47" s="371"/>
      <c r="C47" s="233" t="s">
        <v>56</v>
      </c>
      <c r="D47" s="234" t="s">
        <v>46</v>
      </c>
      <c r="E47" s="238"/>
      <c r="F47" s="238"/>
      <c r="G47" s="238">
        <v>1.0589999999999999</v>
      </c>
      <c r="H47" s="238">
        <f t="shared" si="1"/>
        <v>1.0589999999999999</v>
      </c>
      <c r="I47" s="233"/>
      <c r="J47" s="233"/>
      <c r="K47" s="247" t="s">
        <v>77</v>
      </c>
    </row>
    <row r="48" spans="2:11" ht="14.45" customHeight="1">
      <c r="B48" s="371"/>
      <c r="C48" s="233" t="s">
        <v>57</v>
      </c>
      <c r="D48" s="234" t="s">
        <v>46</v>
      </c>
      <c r="E48" s="238"/>
      <c r="F48" s="238"/>
      <c r="G48" s="238">
        <v>0.92699999999999994</v>
      </c>
      <c r="H48" s="238">
        <f t="shared" si="1"/>
        <v>0.92699999999999994</v>
      </c>
      <c r="I48" s="233"/>
      <c r="J48" s="233"/>
      <c r="K48" s="247" t="s">
        <v>77</v>
      </c>
    </row>
    <row r="49" spans="2:11" ht="14.45" customHeight="1">
      <c r="B49" s="371"/>
      <c r="C49" s="233" t="s">
        <v>58</v>
      </c>
      <c r="D49" s="234" t="s">
        <v>46</v>
      </c>
      <c r="E49" s="238"/>
      <c r="F49" s="238"/>
      <c r="G49" s="238">
        <v>0.93300000000000005</v>
      </c>
      <c r="H49" s="238">
        <f t="shared" si="1"/>
        <v>0.93300000000000005</v>
      </c>
      <c r="I49" s="233"/>
      <c r="J49" s="233"/>
      <c r="K49" s="247" t="s">
        <v>77</v>
      </c>
    </row>
    <row r="50" spans="2:11" ht="14.45" customHeight="1">
      <c r="B50" s="371"/>
      <c r="C50" s="233" t="s">
        <v>59</v>
      </c>
      <c r="D50" s="234" t="s">
        <v>46</v>
      </c>
      <c r="E50" s="238"/>
      <c r="F50" s="238"/>
      <c r="G50" s="238">
        <v>1.0999999999999999E-2</v>
      </c>
      <c r="H50" s="238">
        <f t="shared" si="1"/>
        <v>1.0999999999999999E-2</v>
      </c>
      <c r="I50" s="233"/>
      <c r="J50" s="233"/>
      <c r="K50" s="247" t="s">
        <v>77</v>
      </c>
    </row>
    <row r="51" spans="2:11" ht="14.45" customHeight="1">
      <c r="B51" s="371"/>
      <c r="C51" s="233" t="s">
        <v>60</v>
      </c>
      <c r="D51" s="234" t="s">
        <v>46</v>
      </c>
      <c r="E51" s="238"/>
      <c r="F51" s="238"/>
      <c r="G51" s="238">
        <v>1.1460000000000001</v>
      </c>
      <c r="H51" s="238">
        <f t="shared" si="1"/>
        <v>1.1460000000000001</v>
      </c>
      <c r="I51" s="233"/>
      <c r="J51" s="233"/>
      <c r="K51" s="247" t="s">
        <v>77</v>
      </c>
    </row>
    <row r="52" spans="2:11" ht="14.45" customHeight="1">
      <c r="B52" s="371"/>
      <c r="C52" s="233" t="s">
        <v>61</v>
      </c>
      <c r="D52" s="234" t="s">
        <v>46</v>
      </c>
      <c r="E52" s="238"/>
      <c r="F52" s="238"/>
      <c r="G52" s="238">
        <v>0.47300000000000003</v>
      </c>
      <c r="H52" s="238">
        <f t="shared" si="1"/>
        <v>0.47300000000000003</v>
      </c>
      <c r="I52" s="233"/>
      <c r="J52" s="233"/>
      <c r="K52" s="247" t="s">
        <v>77</v>
      </c>
    </row>
    <row r="53" spans="2:11" ht="14.45" customHeight="1">
      <c r="B53" s="371"/>
      <c r="C53" s="233" t="s">
        <v>62</v>
      </c>
      <c r="D53" s="234" t="s">
        <v>46</v>
      </c>
      <c r="E53" s="238"/>
      <c r="F53" s="238"/>
      <c r="G53" s="238">
        <v>2.0430000000000001</v>
      </c>
      <c r="H53" s="238">
        <f t="shared" si="1"/>
        <v>2.0430000000000001</v>
      </c>
      <c r="I53" s="233"/>
      <c r="J53" s="233"/>
      <c r="K53" s="247" t="s">
        <v>77</v>
      </c>
    </row>
    <row r="54" spans="2:11" ht="14.45" customHeight="1">
      <c r="B54" s="371"/>
      <c r="C54" s="233" t="s">
        <v>63</v>
      </c>
      <c r="D54" s="234" t="s">
        <v>46</v>
      </c>
      <c r="E54" s="238"/>
      <c r="F54" s="238"/>
      <c r="G54" s="239">
        <v>0.6</v>
      </c>
      <c r="H54" s="238">
        <f t="shared" si="1"/>
        <v>0.6</v>
      </c>
      <c r="I54" s="233"/>
      <c r="J54" s="233"/>
      <c r="K54" s="247" t="s">
        <v>788</v>
      </c>
    </row>
    <row r="55" spans="2:11" ht="14.45" customHeight="1">
      <c r="B55" s="371"/>
      <c r="C55" s="233" t="s">
        <v>64</v>
      </c>
      <c r="D55" s="234" t="s">
        <v>46</v>
      </c>
      <c r="E55" s="238"/>
      <c r="F55" s="238"/>
      <c r="G55" s="239">
        <v>0.51578950000000001</v>
      </c>
      <c r="H55" s="238">
        <f t="shared" si="1"/>
        <v>0.51578950000000001</v>
      </c>
      <c r="I55" s="233"/>
      <c r="J55" s="233"/>
      <c r="K55" s="247" t="s">
        <v>789</v>
      </c>
    </row>
    <row r="56" spans="2:11" ht="14.45" customHeight="1">
      <c r="B56" s="371"/>
      <c r="C56" s="233" t="s">
        <v>65</v>
      </c>
      <c r="D56" s="234" t="s">
        <v>46</v>
      </c>
      <c r="E56" s="238"/>
      <c r="F56" s="238"/>
      <c r="G56" s="239">
        <v>5.2999999999999999E-2</v>
      </c>
      <c r="H56" s="238">
        <f t="shared" si="1"/>
        <v>5.2999999999999999E-2</v>
      </c>
      <c r="I56" s="233"/>
      <c r="J56" s="233"/>
      <c r="K56" s="247" t="s">
        <v>78</v>
      </c>
    </row>
    <row r="57" spans="2:11" ht="14.45" customHeight="1">
      <c r="B57" s="371"/>
      <c r="C57" s="233" t="s">
        <v>66</v>
      </c>
      <c r="D57" s="234" t="s">
        <v>46</v>
      </c>
      <c r="E57" s="238"/>
      <c r="F57" s="238"/>
      <c r="G57" s="239">
        <v>0.15523200000000001</v>
      </c>
      <c r="H57" s="238">
        <f t="shared" si="1"/>
        <v>0.15523200000000001</v>
      </c>
      <c r="I57" s="233"/>
      <c r="J57" s="233"/>
      <c r="K57" s="247" t="s">
        <v>790</v>
      </c>
    </row>
    <row r="58" spans="2:11" ht="14.45" customHeight="1">
      <c r="B58" s="371"/>
      <c r="C58" s="233" t="s">
        <v>67</v>
      </c>
      <c r="D58" s="234" t="s">
        <v>46</v>
      </c>
      <c r="E58" s="238"/>
      <c r="F58" s="238"/>
      <c r="G58" s="239">
        <v>0.15304999999999999</v>
      </c>
      <c r="H58" s="238">
        <f t="shared" si="1"/>
        <v>0.15304999999999999</v>
      </c>
      <c r="I58" s="233"/>
      <c r="J58" s="233"/>
      <c r="K58" s="247" t="s">
        <v>791</v>
      </c>
    </row>
    <row r="59" spans="2:11" ht="14.45" customHeight="1">
      <c r="B59" s="371"/>
      <c r="C59" s="233" t="s">
        <v>68</v>
      </c>
      <c r="D59" s="234" t="s">
        <v>46</v>
      </c>
      <c r="E59" s="238"/>
      <c r="F59" s="238"/>
      <c r="G59" s="238">
        <v>1.35</v>
      </c>
      <c r="H59" s="238">
        <f t="shared" si="1"/>
        <v>1.35</v>
      </c>
      <c r="I59" s="233"/>
      <c r="J59" s="233"/>
      <c r="K59" s="247" t="s">
        <v>79</v>
      </c>
    </row>
    <row r="60" spans="2:11" ht="14.45" customHeight="1">
      <c r="B60" s="371"/>
      <c r="C60" s="233" t="s">
        <v>69</v>
      </c>
      <c r="D60" s="234" t="s">
        <v>46</v>
      </c>
      <c r="E60" s="238"/>
      <c r="F60" s="238"/>
      <c r="G60" s="238">
        <v>0.80999999999999994</v>
      </c>
      <c r="H60" s="238">
        <f t="shared" si="1"/>
        <v>0.80999999999999994</v>
      </c>
      <c r="I60" s="233"/>
      <c r="J60" s="233"/>
      <c r="K60" s="247" t="s">
        <v>80</v>
      </c>
    </row>
    <row r="61" spans="2:11" ht="14.45" customHeight="1">
      <c r="B61" s="371"/>
      <c r="C61" s="233" t="s">
        <v>70</v>
      </c>
      <c r="D61" s="234" t="s">
        <v>46</v>
      </c>
      <c r="E61" s="238"/>
      <c r="F61" s="238"/>
      <c r="G61" s="239">
        <v>0.17633689999999999</v>
      </c>
      <c r="H61" s="238">
        <f t="shared" si="1"/>
        <v>0.17633689999999999</v>
      </c>
      <c r="I61" s="233"/>
      <c r="J61" s="233"/>
      <c r="K61" s="247" t="s">
        <v>792</v>
      </c>
    </row>
    <row r="62" spans="2:11" ht="14.45" customHeight="1">
      <c r="B62" s="371"/>
      <c r="C62" s="233" t="s">
        <v>71</v>
      </c>
      <c r="D62" s="234" t="s">
        <v>46</v>
      </c>
      <c r="E62" s="238"/>
      <c r="F62" s="238"/>
      <c r="G62" s="238">
        <v>0.46099999999999997</v>
      </c>
      <c r="H62" s="238">
        <f t="shared" si="1"/>
        <v>0.46099999999999997</v>
      </c>
      <c r="I62" s="233"/>
      <c r="J62" s="233"/>
      <c r="K62" s="247" t="s">
        <v>77</v>
      </c>
    </row>
    <row r="63" spans="2:11" ht="14.45" customHeight="1">
      <c r="B63" s="371"/>
      <c r="C63" s="233" t="s">
        <v>72</v>
      </c>
      <c r="D63" s="234" t="s">
        <v>46</v>
      </c>
      <c r="E63" s="238"/>
      <c r="F63" s="238"/>
      <c r="G63" s="238">
        <v>0.12000000000000001</v>
      </c>
      <c r="H63" s="238">
        <f t="shared" si="1"/>
        <v>0.12000000000000001</v>
      </c>
      <c r="I63" s="233"/>
      <c r="J63" s="233"/>
      <c r="K63" s="247" t="s">
        <v>81</v>
      </c>
    </row>
    <row r="64" spans="2:11" ht="14.45" customHeight="1">
      <c r="B64" s="371"/>
      <c r="C64" s="233" t="s">
        <v>73</v>
      </c>
      <c r="D64" s="234" t="s">
        <v>46</v>
      </c>
      <c r="E64" s="238"/>
      <c r="F64" s="238"/>
      <c r="G64" s="238">
        <v>1E-3</v>
      </c>
      <c r="H64" s="238">
        <f t="shared" si="1"/>
        <v>1E-3</v>
      </c>
      <c r="I64" s="233"/>
      <c r="J64" s="233"/>
      <c r="K64" s="247" t="s">
        <v>81</v>
      </c>
    </row>
    <row r="65" spans="1:270" ht="14.45" customHeight="1">
      <c r="B65" s="371"/>
      <c r="C65" s="233" t="s">
        <v>74</v>
      </c>
      <c r="D65" s="234" t="s">
        <v>46</v>
      </c>
      <c r="E65" s="238"/>
      <c r="F65" s="238"/>
      <c r="G65" s="238">
        <v>0.53100000000000003</v>
      </c>
      <c r="H65" s="238">
        <f t="shared" si="1"/>
        <v>0.53100000000000003</v>
      </c>
      <c r="I65" s="233"/>
      <c r="J65" s="233"/>
      <c r="K65" s="247" t="s">
        <v>81</v>
      </c>
    </row>
    <row r="66" spans="1:270" ht="14.45" customHeight="1">
      <c r="B66" s="371"/>
      <c r="C66" s="233" t="s">
        <v>75</v>
      </c>
      <c r="D66" s="234" t="s">
        <v>46</v>
      </c>
      <c r="E66" s="238"/>
      <c r="F66" s="238"/>
      <c r="G66" s="238">
        <v>1.141</v>
      </c>
      <c r="H66" s="238">
        <f t="shared" si="1"/>
        <v>1.141</v>
      </c>
      <c r="I66" s="233"/>
      <c r="J66" s="233"/>
      <c r="K66" s="247" t="s">
        <v>77</v>
      </c>
    </row>
    <row r="67" spans="1:270" ht="14.45" customHeight="1" thickBot="1">
      <c r="B67" s="372"/>
      <c r="C67" s="248" t="s">
        <v>76</v>
      </c>
      <c r="D67" s="249" t="s">
        <v>46</v>
      </c>
      <c r="E67" s="257"/>
      <c r="F67" s="257"/>
      <c r="G67" s="257">
        <v>0.29100000000000004</v>
      </c>
      <c r="H67" s="257">
        <f t="shared" si="1"/>
        <v>0.29100000000000004</v>
      </c>
      <c r="I67" s="248"/>
      <c r="J67" s="248"/>
      <c r="K67" s="252" t="s">
        <v>81</v>
      </c>
    </row>
    <row r="68" spans="1:270" ht="14.45" customHeight="1">
      <c r="B68" s="373" t="s">
        <v>131</v>
      </c>
      <c r="C68" s="243" t="s">
        <v>122</v>
      </c>
      <c r="D68" s="244" t="s">
        <v>190</v>
      </c>
      <c r="E68" s="256"/>
      <c r="F68" s="256"/>
      <c r="G68" s="256">
        <v>0.17299999999999999</v>
      </c>
      <c r="H68" s="256">
        <f t="shared" si="1"/>
        <v>0.17299999999999999</v>
      </c>
      <c r="I68" s="243"/>
      <c r="J68" s="243"/>
      <c r="K68" s="246" t="s">
        <v>783</v>
      </c>
    </row>
    <row r="69" spans="1:270" ht="14.45" customHeight="1">
      <c r="B69" s="374"/>
      <c r="C69" s="233" t="s">
        <v>119</v>
      </c>
      <c r="D69" s="234" t="s">
        <v>190</v>
      </c>
      <c r="E69" s="238"/>
      <c r="F69" s="238"/>
      <c r="G69" s="238">
        <v>0.435</v>
      </c>
      <c r="H69" s="238">
        <f t="shared" si="1"/>
        <v>0.435</v>
      </c>
      <c r="I69" s="233"/>
      <c r="J69" s="233"/>
      <c r="K69" s="247" t="s">
        <v>770</v>
      </c>
    </row>
    <row r="70" spans="1:270" ht="14.45" customHeight="1">
      <c r="B70" s="374"/>
      <c r="C70" s="233" t="s">
        <v>126</v>
      </c>
      <c r="D70" s="234" t="s">
        <v>190</v>
      </c>
      <c r="E70" s="238"/>
      <c r="F70" s="238"/>
      <c r="G70" s="238">
        <v>0.39500000000000002</v>
      </c>
      <c r="H70" s="238">
        <f t="shared" si="1"/>
        <v>0.39500000000000002</v>
      </c>
      <c r="I70" s="233"/>
      <c r="J70" s="233"/>
      <c r="K70" s="247" t="s">
        <v>189</v>
      </c>
    </row>
    <row r="71" spans="1:270" s="194" customFormat="1" ht="14.45" customHeight="1">
      <c r="A71"/>
      <c r="B71" s="374"/>
      <c r="C71" s="233" t="s">
        <v>124</v>
      </c>
      <c r="D71" s="234" t="s">
        <v>190</v>
      </c>
      <c r="E71" s="238"/>
      <c r="F71" s="238"/>
      <c r="G71" s="238">
        <v>6.1589999999999999E-2</v>
      </c>
      <c r="H71" s="238">
        <f t="shared" ref="H71:H102" si="2">SUM(E71:G71)</f>
        <v>6.1589999999999999E-2</v>
      </c>
      <c r="I71" s="233"/>
      <c r="J71" s="233"/>
      <c r="K71" s="247" t="s">
        <v>783</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ht="14.45" customHeight="1">
      <c r="B72" s="374"/>
      <c r="C72" s="233" t="s">
        <v>784</v>
      </c>
      <c r="D72" s="234" t="s">
        <v>190</v>
      </c>
      <c r="E72" s="238"/>
      <c r="F72" s="238"/>
      <c r="G72" s="238">
        <v>6.2660000000000005E-4</v>
      </c>
      <c r="H72" s="238">
        <f t="shared" si="2"/>
        <v>6.2660000000000005E-4</v>
      </c>
      <c r="I72" s="233"/>
      <c r="J72" s="233"/>
      <c r="K72" s="247" t="s">
        <v>785</v>
      </c>
    </row>
    <row r="73" spans="1:270" ht="14.45" customHeight="1">
      <c r="B73" s="374"/>
      <c r="C73" s="233" t="s">
        <v>120</v>
      </c>
      <c r="D73" s="234" t="s">
        <v>190</v>
      </c>
      <c r="E73" s="238"/>
      <c r="F73" s="238"/>
      <c r="G73" s="238">
        <v>8.7999999999999995E-2</v>
      </c>
      <c r="H73" s="238">
        <f t="shared" si="2"/>
        <v>8.7999999999999995E-2</v>
      </c>
      <c r="I73" s="233"/>
      <c r="J73" s="233"/>
      <c r="K73" s="247" t="s">
        <v>770</v>
      </c>
    </row>
    <row r="74" spans="1:270" ht="14.45" customHeight="1">
      <c r="B74" s="374"/>
      <c r="C74" s="233" t="s">
        <v>125</v>
      </c>
      <c r="D74" s="234" t="s">
        <v>190</v>
      </c>
      <c r="E74" s="238"/>
      <c r="F74" s="238"/>
      <c r="G74" s="238">
        <v>0.3</v>
      </c>
      <c r="H74" s="238">
        <f t="shared" si="2"/>
        <v>0.3</v>
      </c>
      <c r="I74" s="233"/>
      <c r="J74" s="233"/>
      <c r="K74" s="247" t="s">
        <v>783</v>
      </c>
    </row>
    <row r="75" spans="1:270" s="35" customFormat="1" ht="14.45" customHeight="1">
      <c r="B75" s="374"/>
      <c r="C75" s="233" t="s">
        <v>781</v>
      </c>
      <c r="D75" s="234" t="s">
        <v>190</v>
      </c>
      <c r="E75" s="238"/>
      <c r="F75" s="238"/>
      <c r="G75" s="238">
        <v>0.311</v>
      </c>
      <c r="H75" s="238">
        <f t="shared" si="2"/>
        <v>0.311</v>
      </c>
      <c r="I75" s="233"/>
      <c r="J75" s="233"/>
      <c r="K75" s="247" t="s">
        <v>770</v>
      </c>
    </row>
    <row r="76" spans="1:270" ht="14.45" customHeight="1">
      <c r="B76" s="374"/>
      <c r="C76" s="233" t="s">
        <v>130</v>
      </c>
      <c r="D76" s="234" t="s">
        <v>786</v>
      </c>
      <c r="E76" s="238"/>
      <c r="F76" s="238"/>
      <c r="G76" s="238">
        <v>0.124</v>
      </c>
      <c r="H76" s="238">
        <f t="shared" si="2"/>
        <v>0.124</v>
      </c>
      <c r="I76" s="233"/>
      <c r="J76" s="233"/>
      <c r="K76" s="247" t="s">
        <v>771</v>
      </c>
    </row>
    <row r="77" spans="1:270" s="35" customFormat="1" ht="14.45" customHeight="1">
      <c r="B77" s="374"/>
      <c r="C77" s="233" t="s">
        <v>782</v>
      </c>
      <c r="D77" s="234" t="s">
        <v>46</v>
      </c>
      <c r="E77" s="238"/>
      <c r="F77" s="238"/>
      <c r="G77" s="238">
        <v>1.109</v>
      </c>
      <c r="H77" s="238">
        <f t="shared" si="2"/>
        <v>1.109</v>
      </c>
      <c r="I77" s="233"/>
      <c r="J77" s="233"/>
      <c r="K77" s="247" t="s">
        <v>773</v>
      </c>
    </row>
    <row r="78" spans="1:270" ht="15.75" customHeight="1">
      <c r="B78" s="374"/>
      <c r="C78" s="233" t="s">
        <v>772</v>
      </c>
      <c r="D78" s="234" t="s">
        <v>46</v>
      </c>
      <c r="E78" s="238"/>
      <c r="F78" s="238"/>
      <c r="G78" s="238">
        <v>0.753</v>
      </c>
      <c r="H78" s="238">
        <f t="shared" si="2"/>
        <v>0.753</v>
      </c>
      <c r="I78" s="233"/>
      <c r="J78" s="233"/>
      <c r="K78" s="247" t="s">
        <v>773</v>
      </c>
    </row>
    <row r="79" spans="1:270" ht="15.75" customHeight="1">
      <c r="B79" s="374"/>
      <c r="C79" s="233" t="s">
        <v>774</v>
      </c>
      <c r="D79" s="234" t="s">
        <v>46</v>
      </c>
      <c r="E79" s="238"/>
      <c r="F79" s="238"/>
      <c r="G79" s="238">
        <v>1.1930000000000001</v>
      </c>
      <c r="H79" s="238">
        <f t="shared" si="2"/>
        <v>1.1930000000000001</v>
      </c>
      <c r="I79" s="233"/>
      <c r="J79" s="233"/>
      <c r="K79" s="247" t="s">
        <v>775</v>
      </c>
    </row>
    <row r="80" spans="1:270" ht="15.75" customHeight="1">
      <c r="B80" s="374"/>
      <c r="C80" s="233" t="s">
        <v>129</v>
      </c>
      <c r="D80" s="234" t="s">
        <v>190</v>
      </c>
      <c r="E80" s="238"/>
      <c r="F80" s="238"/>
      <c r="G80" s="238">
        <v>2.4500000000000001E-2</v>
      </c>
      <c r="H80" s="238">
        <f t="shared" si="2"/>
        <v>2.4500000000000001E-2</v>
      </c>
      <c r="I80" s="233"/>
      <c r="J80" s="233"/>
      <c r="K80" s="247" t="s">
        <v>191</v>
      </c>
    </row>
    <row r="81" spans="2:11" s="35" customFormat="1" ht="15.75" customHeight="1">
      <c r="B81" s="374"/>
      <c r="C81" s="233" t="s">
        <v>118</v>
      </c>
      <c r="D81" s="234" t="s">
        <v>46</v>
      </c>
      <c r="E81" s="238"/>
      <c r="F81" s="238"/>
      <c r="G81" s="238">
        <v>0.20371</v>
      </c>
      <c r="H81" s="238">
        <f t="shared" si="2"/>
        <v>0.20371</v>
      </c>
      <c r="I81" s="233"/>
      <c r="J81" s="233"/>
      <c r="K81" s="247" t="s">
        <v>787</v>
      </c>
    </row>
    <row r="82" spans="2:11" ht="15.75" customHeight="1">
      <c r="B82" s="374"/>
      <c r="C82" s="233" t="s">
        <v>121</v>
      </c>
      <c r="D82" s="234" t="s">
        <v>190</v>
      </c>
      <c r="E82" s="238"/>
      <c r="F82" s="238"/>
      <c r="G82" s="238">
        <v>0.1</v>
      </c>
      <c r="H82" s="238">
        <f t="shared" si="2"/>
        <v>0.1</v>
      </c>
      <c r="I82" s="233"/>
      <c r="J82" s="233"/>
      <c r="K82" s="247" t="s">
        <v>770</v>
      </c>
    </row>
    <row r="83" spans="2:11" ht="15.75" customHeight="1">
      <c r="B83" s="374"/>
      <c r="C83" s="233" t="s">
        <v>128</v>
      </c>
      <c r="D83" s="234" t="s">
        <v>190</v>
      </c>
      <c r="E83" s="238"/>
      <c r="F83" s="238"/>
      <c r="G83" s="238">
        <v>7.3999999999999996E-2</v>
      </c>
      <c r="H83" s="238">
        <f t="shared" si="2"/>
        <v>7.3999999999999996E-2</v>
      </c>
      <c r="I83" s="233"/>
      <c r="J83" s="233"/>
      <c r="K83" s="247" t="s">
        <v>797</v>
      </c>
    </row>
    <row r="84" spans="2:11" ht="15.75" customHeight="1">
      <c r="B84" s="374"/>
      <c r="C84" s="233" t="s">
        <v>123</v>
      </c>
      <c r="D84" s="234" t="s">
        <v>190</v>
      </c>
      <c r="E84" s="238"/>
      <c r="F84" s="238"/>
      <c r="G84" s="238">
        <v>0.2</v>
      </c>
      <c r="H84" s="238">
        <f t="shared" si="2"/>
        <v>0.2</v>
      </c>
      <c r="I84" s="233"/>
      <c r="J84" s="233"/>
      <c r="K84" s="247" t="s">
        <v>770</v>
      </c>
    </row>
    <row r="85" spans="2:11" ht="15.75" customHeight="1">
      <c r="B85" s="374"/>
      <c r="C85" s="233" t="s">
        <v>127</v>
      </c>
      <c r="D85" s="234" t="s">
        <v>190</v>
      </c>
      <c r="E85" s="238"/>
      <c r="F85" s="238"/>
      <c r="G85" s="238">
        <v>2.3E-2</v>
      </c>
      <c r="H85" s="238">
        <f t="shared" si="2"/>
        <v>2.3E-2</v>
      </c>
      <c r="I85" s="233"/>
      <c r="J85" s="233"/>
      <c r="K85" s="247" t="s">
        <v>797</v>
      </c>
    </row>
    <row r="86" spans="2:11" ht="15.75" customHeight="1" thickBot="1">
      <c r="B86" s="375"/>
      <c r="C86" s="248" t="s">
        <v>776</v>
      </c>
      <c r="D86" s="249" t="s">
        <v>46</v>
      </c>
      <c r="E86" s="257"/>
      <c r="F86" s="257"/>
      <c r="G86" s="257">
        <v>1.1930000000000001</v>
      </c>
      <c r="H86" s="257">
        <f t="shared" si="2"/>
        <v>1.1930000000000001</v>
      </c>
      <c r="I86" s="248"/>
      <c r="J86" s="248"/>
      <c r="K86" s="252" t="s">
        <v>775</v>
      </c>
    </row>
    <row r="87" spans="2:11" ht="14.45" customHeight="1">
      <c r="B87" s="367" t="s">
        <v>144</v>
      </c>
      <c r="C87" s="243" t="s">
        <v>669</v>
      </c>
      <c r="D87" s="244" t="s">
        <v>169</v>
      </c>
      <c r="E87" s="256"/>
      <c r="F87" s="256"/>
      <c r="G87" s="256">
        <v>9.2999999999999997E-5</v>
      </c>
      <c r="H87" s="256">
        <f t="shared" si="2"/>
        <v>9.2999999999999997E-5</v>
      </c>
      <c r="I87" s="243"/>
      <c r="J87" s="243"/>
      <c r="K87" s="246" t="s">
        <v>766</v>
      </c>
    </row>
    <row r="88" spans="2:11" ht="14.45" customHeight="1">
      <c r="B88" s="368"/>
      <c r="C88" s="233" t="s">
        <v>670</v>
      </c>
      <c r="D88" s="234" t="s">
        <v>169</v>
      </c>
      <c r="E88" s="238"/>
      <c r="F88" s="238"/>
      <c r="G88" s="238">
        <v>4.6E-5</v>
      </c>
      <c r="H88" s="238">
        <f t="shared" si="2"/>
        <v>4.6E-5</v>
      </c>
      <c r="I88" s="233"/>
      <c r="J88" s="233"/>
      <c r="K88" s="247" t="s">
        <v>766</v>
      </c>
    </row>
    <row r="89" spans="2:11" ht="14.45" customHeight="1">
      <c r="B89" s="368"/>
      <c r="C89" s="233" t="s">
        <v>671</v>
      </c>
      <c r="D89" s="234" t="s">
        <v>169</v>
      </c>
      <c r="E89" s="238"/>
      <c r="F89" s="238"/>
      <c r="G89" s="238">
        <v>6.9499999999999995E-5</v>
      </c>
      <c r="H89" s="238">
        <f t="shared" si="2"/>
        <v>6.9499999999999995E-5</v>
      </c>
      <c r="I89" s="233"/>
      <c r="J89" s="233"/>
      <c r="K89" s="247" t="s">
        <v>777</v>
      </c>
    </row>
    <row r="90" spans="2:11" ht="14.45" customHeight="1">
      <c r="B90" s="368"/>
      <c r="C90" s="233" t="s">
        <v>141</v>
      </c>
      <c r="D90" s="234" t="s">
        <v>169</v>
      </c>
      <c r="E90" s="238"/>
      <c r="F90" s="238"/>
      <c r="G90" s="238">
        <v>1.4599999999999999E-5</v>
      </c>
      <c r="H90" s="238">
        <f t="shared" si="2"/>
        <v>1.4599999999999999E-5</v>
      </c>
      <c r="I90" s="233"/>
      <c r="J90" s="233"/>
      <c r="K90" s="247" t="s">
        <v>767</v>
      </c>
    </row>
    <row r="91" spans="2:11" ht="14.45" customHeight="1">
      <c r="B91" s="368"/>
      <c r="C91" s="233" t="s">
        <v>134</v>
      </c>
      <c r="D91" s="234" t="s">
        <v>169</v>
      </c>
      <c r="E91" s="238"/>
      <c r="F91" s="238"/>
      <c r="G91" s="238">
        <v>6.457E-5</v>
      </c>
      <c r="H91" s="238">
        <f t="shared" si="2"/>
        <v>6.457E-5</v>
      </c>
      <c r="I91" s="233"/>
      <c r="J91" s="233"/>
      <c r="K91" s="247" t="s">
        <v>825</v>
      </c>
    </row>
    <row r="92" spans="2:11" ht="14.45" customHeight="1">
      <c r="B92" s="368"/>
      <c r="C92" s="233" t="s">
        <v>135</v>
      </c>
      <c r="D92" s="234" t="s">
        <v>169</v>
      </c>
      <c r="E92" s="238"/>
      <c r="F92" s="238">
        <v>5.0309999999999998E-5</v>
      </c>
      <c r="G92" s="238">
        <v>1.4260000000000001E-5</v>
      </c>
      <c r="H92" s="238">
        <f t="shared" si="2"/>
        <v>6.457E-5</v>
      </c>
      <c r="I92" s="233"/>
      <c r="J92" s="233" t="s">
        <v>826</v>
      </c>
      <c r="K92" s="247" t="s">
        <v>827</v>
      </c>
    </row>
    <row r="93" spans="2:11" ht="14.45" customHeight="1">
      <c r="B93" s="368"/>
      <c r="C93" s="233" t="s">
        <v>142</v>
      </c>
      <c r="D93" s="234" t="s">
        <v>169</v>
      </c>
      <c r="E93" s="238"/>
      <c r="F93" s="238"/>
      <c r="G93" s="238">
        <v>8.6999999999999997E-6</v>
      </c>
      <c r="H93" s="238">
        <f t="shared" si="2"/>
        <v>8.6999999999999997E-6</v>
      </c>
      <c r="I93" s="233"/>
      <c r="J93" s="233"/>
      <c r="K93" s="247" t="s">
        <v>175</v>
      </c>
    </row>
    <row r="94" spans="2:11" ht="14.45" customHeight="1">
      <c r="B94" s="368"/>
      <c r="C94" s="233" t="s">
        <v>763</v>
      </c>
      <c r="D94" s="234" t="s">
        <v>169</v>
      </c>
      <c r="E94" s="238"/>
      <c r="F94" s="238"/>
      <c r="G94" s="238">
        <v>5.5548989999999992E-4</v>
      </c>
      <c r="H94" s="238">
        <f t="shared" si="2"/>
        <v>5.5548989999999992E-4</v>
      </c>
      <c r="I94" s="233"/>
      <c r="J94" s="233"/>
      <c r="K94" s="247" t="s">
        <v>706</v>
      </c>
    </row>
    <row r="95" spans="2:11" ht="14.45" customHeight="1">
      <c r="B95" s="368"/>
      <c r="C95" s="233" t="s">
        <v>764</v>
      </c>
      <c r="D95" s="234" t="s">
        <v>169</v>
      </c>
      <c r="E95" s="238"/>
      <c r="F95" s="238"/>
      <c r="G95" s="238">
        <v>2.4068159999999998E-4</v>
      </c>
      <c r="H95" s="238">
        <f t="shared" si="2"/>
        <v>2.4068159999999998E-4</v>
      </c>
      <c r="I95" s="233"/>
      <c r="J95" s="233"/>
      <c r="K95" s="247" t="s">
        <v>706</v>
      </c>
    </row>
    <row r="96" spans="2:11" ht="14.45" customHeight="1">
      <c r="B96" s="368"/>
      <c r="C96" s="233" t="s">
        <v>765</v>
      </c>
      <c r="D96" s="234" t="s">
        <v>169</v>
      </c>
      <c r="E96" s="238"/>
      <c r="F96" s="238"/>
      <c r="G96" s="238">
        <v>2.3383680000000002E-4</v>
      </c>
      <c r="H96" s="238">
        <f t="shared" si="2"/>
        <v>2.3383680000000002E-4</v>
      </c>
      <c r="I96" s="233"/>
      <c r="J96" s="233"/>
      <c r="K96" s="247" t="s">
        <v>706</v>
      </c>
    </row>
    <row r="97" spans="2:11" ht="14.45" customHeight="1">
      <c r="B97" s="368"/>
      <c r="C97" s="233" t="s">
        <v>136</v>
      </c>
      <c r="D97" s="234" t="s">
        <v>169</v>
      </c>
      <c r="E97" s="238"/>
      <c r="F97" s="238"/>
      <c r="G97" s="238">
        <v>1.5100000000000001E-4</v>
      </c>
      <c r="H97" s="238">
        <f t="shared" si="2"/>
        <v>1.5100000000000001E-4</v>
      </c>
      <c r="I97" s="233"/>
      <c r="J97" s="233"/>
      <c r="K97" s="247" t="s">
        <v>828</v>
      </c>
    </row>
    <row r="98" spans="2:11" ht="14.45" customHeight="1">
      <c r="B98" s="368"/>
      <c r="C98" s="233" t="s">
        <v>137</v>
      </c>
      <c r="D98" s="234" t="s">
        <v>169</v>
      </c>
      <c r="E98" s="238">
        <v>7.1000000000000005E-5</v>
      </c>
      <c r="F98" s="238">
        <v>2.4000000000000001E-5</v>
      </c>
      <c r="G98" s="238">
        <v>2.6999999999999999E-5</v>
      </c>
      <c r="H98" s="238">
        <f t="shared" si="2"/>
        <v>1.2200000000000001E-4</v>
      </c>
      <c r="I98" s="233" t="s">
        <v>829</v>
      </c>
      <c r="J98" s="233" t="s">
        <v>829</v>
      </c>
      <c r="K98" s="247" t="s">
        <v>829</v>
      </c>
    </row>
    <row r="99" spans="2:11" ht="14.45" customHeight="1">
      <c r="B99" s="368"/>
      <c r="C99" s="233" t="s">
        <v>809</v>
      </c>
      <c r="D99" s="234" t="s">
        <v>169</v>
      </c>
      <c r="E99" s="238"/>
      <c r="F99" s="238"/>
      <c r="G99" s="238">
        <v>1.0069999999999999E-4</v>
      </c>
      <c r="H99" s="238">
        <f t="shared" si="2"/>
        <v>1.0069999999999999E-4</v>
      </c>
      <c r="I99" s="233"/>
      <c r="J99" s="233"/>
      <c r="K99" s="247" t="s">
        <v>810</v>
      </c>
    </row>
    <row r="100" spans="2:11" ht="14.45" customHeight="1">
      <c r="B100" s="368"/>
      <c r="C100" s="233" t="s">
        <v>140</v>
      </c>
      <c r="D100" s="234" t="s">
        <v>169</v>
      </c>
      <c r="E100" s="238"/>
      <c r="F100" s="238"/>
      <c r="G100" s="238">
        <v>3.2790000000000003E-5</v>
      </c>
      <c r="H100" s="238">
        <f t="shared" si="2"/>
        <v>3.2790000000000003E-5</v>
      </c>
      <c r="I100" s="233"/>
      <c r="J100" s="233"/>
      <c r="K100" s="247" t="s">
        <v>766</v>
      </c>
    </row>
    <row r="101" spans="2:11" ht="14.45" customHeight="1">
      <c r="B101" s="368"/>
      <c r="C101" s="233" t="s">
        <v>798</v>
      </c>
      <c r="D101" s="234" t="s">
        <v>169</v>
      </c>
      <c r="E101" s="238"/>
      <c r="F101" s="238"/>
      <c r="G101" s="238">
        <v>1.85E-4</v>
      </c>
      <c r="H101" s="238">
        <f t="shared" si="2"/>
        <v>1.85E-4</v>
      </c>
      <c r="I101" s="233"/>
      <c r="J101" s="233"/>
      <c r="K101" s="247" t="s">
        <v>830</v>
      </c>
    </row>
    <row r="102" spans="2:11" ht="14.45" customHeight="1">
      <c r="B102" s="368"/>
      <c r="C102" s="233" t="s">
        <v>799</v>
      </c>
      <c r="D102" s="234" t="s">
        <v>800</v>
      </c>
      <c r="E102" s="238"/>
      <c r="F102" s="238"/>
      <c r="G102" s="238">
        <v>7.3999999999999996E-5</v>
      </c>
      <c r="H102" s="238">
        <f t="shared" si="2"/>
        <v>7.3999999999999996E-5</v>
      </c>
      <c r="I102" s="233"/>
      <c r="J102" s="233"/>
      <c r="K102" s="247" t="s">
        <v>831</v>
      </c>
    </row>
    <row r="103" spans="2:11" ht="14.45" customHeight="1">
      <c r="B103" s="368"/>
      <c r="C103" s="233" t="s">
        <v>615</v>
      </c>
      <c r="D103" s="234" t="s">
        <v>47</v>
      </c>
      <c r="E103" s="238">
        <v>2.4459999999999998E-3</v>
      </c>
      <c r="F103" s="238"/>
      <c r="G103" s="238">
        <v>5.8399999999999999E-4</v>
      </c>
      <c r="H103" s="238">
        <f t="shared" ref="H103:H134" si="3">SUM(E103:G103)</f>
        <v>3.0299999999999997E-3</v>
      </c>
      <c r="I103" s="233" t="s">
        <v>802</v>
      </c>
      <c r="J103" s="233"/>
      <c r="K103" s="247" t="s">
        <v>778</v>
      </c>
    </row>
    <row r="104" spans="2:11" ht="14.45" customHeight="1">
      <c r="B104" s="368"/>
      <c r="C104" s="233" t="s">
        <v>616</v>
      </c>
      <c r="D104" s="234" t="s">
        <v>47</v>
      </c>
      <c r="E104" s="238">
        <v>2.696E-3</v>
      </c>
      <c r="F104" s="238"/>
      <c r="G104" s="238">
        <v>7.1299999999999998E-4</v>
      </c>
      <c r="H104" s="238">
        <f t="shared" si="3"/>
        <v>3.4090000000000001E-3</v>
      </c>
      <c r="I104" s="233" t="s">
        <v>803</v>
      </c>
      <c r="J104" s="233"/>
      <c r="K104" s="247" t="s">
        <v>779</v>
      </c>
    </row>
    <row r="105" spans="2:11" ht="14.45" customHeight="1">
      <c r="B105" s="368"/>
      <c r="C105" s="233" t="s">
        <v>617</v>
      </c>
      <c r="D105" s="234" t="s">
        <v>17</v>
      </c>
      <c r="E105" s="238"/>
      <c r="F105" s="238">
        <v>3.5814000000000001E-4</v>
      </c>
      <c r="G105" s="238">
        <v>9.3490000000000001E-5</v>
      </c>
      <c r="H105" s="238">
        <f t="shared" si="3"/>
        <v>4.5163000000000001E-4</v>
      </c>
      <c r="I105" s="233"/>
      <c r="J105" s="233" t="s">
        <v>178</v>
      </c>
      <c r="K105" s="247" t="s">
        <v>178</v>
      </c>
    </row>
    <row r="106" spans="2:11" ht="14.45" customHeight="1">
      <c r="B106" s="368"/>
      <c r="C106" s="233" t="s">
        <v>668</v>
      </c>
      <c r="D106" s="234" t="s">
        <v>169</v>
      </c>
      <c r="E106" s="238"/>
      <c r="F106" s="238"/>
      <c r="G106" s="238">
        <v>3.6999999999999998E-5</v>
      </c>
      <c r="H106" s="238">
        <f t="shared" si="3"/>
        <v>3.6999999999999998E-5</v>
      </c>
      <c r="I106" s="233"/>
      <c r="J106" s="233"/>
      <c r="K106" s="247" t="s">
        <v>766</v>
      </c>
    </row>
    <row r="107" spans="2:11" ht="14.45" customHeight="1">
      <c r="B107" s="368"/>
      <c r="C107" s="233" t="s">
        <v>132</v>
      </c>
      <c r="D107" s="234" t="s">
        <v>169</v>
      </c>
      <c r="E107" s="238"/>
      <c r="F107" s="238"/>
      <c r="G107" s="238">
        <v>1.6200000000000001E-4</v>
      </c>
      <c r="H107" s="238">
        <f t="shared" si="3"/>
        <v>1.6200000000000001E-4</v>
      </c>
      <c r="I107" s="233"/>
      <c r="J107" s="233"/>
      <c r="K107" s="247" t="s">
        <v>832</v>
      </c>
    </row>
    <row r="108" spans="2:11" ht="15" customHeight="1">
      <c r="B108" s="368"/>
      <c r="C108" s="233" t="s">
        <v>133</v>
      </c>
      <c r="D108" s="234" t="s">
        <v>169</v>
      </c>
      <c r="E108" s="238">
        <v>1.3100000000000001E-4</v>
      </c>
      <c r="F108" s="238"/>
      <c r="G108" s="238">
        <v>3.0999999999999995E-5</v>
      </c>
      <c r="H108" s="238">
        <f t="shared" si="3"/>
        <v>1.6200000000000001E-4</v>
      </c>
      <c r="I108" s="233" t="s">
        <v>833</v>
      </c>
      <c r="J108" s="233"/>
      <c r="K108" s="247" t="s">
        <v>833</v>
      </c>
    </row>
    <row r="109" spans="2:11" ht="14.45" customHeight="1">
      <c r="B109" s="368"/>
      <c r="C109" s="233" t="s">
        <v>138</v>
      </c>
      <c r="D109" s="234" t="s">
        <v>169</v>
      </c>
      <c r="E109" s="238"/>
      <c r="F109" s="238"/>
      <c r="G109" s="238">
        <v>1.5330000000000001E-4</v>
      </c>
      <c r="H109" s="238">
        <f t="shared" si="3"/>
        <v>1.5330000000000001E-4</v>
      </c>
      <c r="I109" s="233"/>
      <c r="J109" s="233"/>
      <c r="K109" s="247" t="s">
        <v>769</v>
      </c>
    </row>
    <row r="110" spans="2:11" ht="14.45" customHeight="1">
      <c r="B110" s="368"/>
      <c r="C110" s="233" t="s">
        <v>139</v>
      </c>
      <c r="D110" s="234" t="s">
        <v>169</v>
      </c>
      <c r="E110" s="238"/>
      <c r="F110" s="238"/>
      <c r="G110" s="238">
        <v>1.5329999999999999E-4</v>
      </c>
      <c r="H110" s="238">
        <f t="shared" si="3"/>
        <v>1.5329999999999999E-4</v>
      </c>
      <c r="I110" s="233"/>
      <c r="J110" s="233"/>
      <c r="K110" s="247" t="s">
        <v>768</v>
      </c>
    </row>
    <row r="111" spans="2:11" ht="14.45" customHeight="1" thickBot="1">
      <c r="B111" s="376"/>
      <c r="C111" s="248" t="s">
        <v>143</v>
      </c>
      <c r="D111" s="249" t="s">
        <v>169</v>
      </c>
      <c r="E111" s="257"/>
      <c r="F111" s="257"/>
      <c r="G111" s="257"/>
      <c r="H111" s="257">
        <f t="shared" si="3"/>
        <v>0</v>
      </c>
      <c r="I111" s="248"/>
      <c r="J111" s="248"/>
      <c r="K111" s="252" t="s">
        <v>780</v>
      </c>
    </row>
    <row r="112" spans="2:11" ht="14.45" customHeight="1">
      <c r="B112" s="367" t="s">
        <v>653</v>
      </c>
      <c r="C112" s="243" t="s">
        <v>148</v>
      </c>
      <c r="D112" s="244" t="s">
        <v>46</v>
      </c>
      <c r="E112" s="256"/>
      <c r="F112" s="256"/>
      <c r="G112" s="256">
        <v>2.1280193798449597E-2</v>
      </c>
      <c r="H112" s="256">
        <f t="shared" si="3"/>
        <v>2.1280193798449597E-2</v>
      </c>
      <c r="I112" s="243"/>
      <c r="J112" s="243"/>
      <c r="K112" s="246" t="s">
        <v>834</v>
      </c>
    </row>
    <row r="113" spans="2:11" ht="14.45" customHeight="1">
      <c r="B113" s="368"/>
      <c r="C113" s="233" t="s">
        <v>835</v>
      </c>
      <c r="D113" s="234" t="s">
        <v>46</v>
      </c>
      <c r="E113" s="238"/>
      <c r="F113" s="238"/>
      <c r="G113" s="238">
        <v>2.1280193798449597E-2</v>
      </c>
      <c r="H113" s="238">
        <f t="shared" si="3"/>
        <v>2.1280193798449597E-2</v>
      </c>
      <c r="I113" s="233"/>
      <c r="J113" s="233"/>
      <c r="K113" s="247" t="s">
        <v>836</v>
      </c>
    </row>
    <row r="114" spans="2:11" ht="14.45" customHeight="1">
      <c r="B114" s="368"/>
      <c r="C114" s="233" t="s">
        <v>655</v>
      </c>
      <c r="D114" s="234" t="s">
        <v>45</v>
      </c>
      <c r="E114" s="238"/>
      <c r="F114" s="238"/>
      <c r="G114" s="238">
        <v>2.72E-4</v>
      </c>
      <c r="H114" s="238">
        <f t="shared" si="3"/>
        <v>2.72E-4</v>
      </c>
      <c r="I114" s="233"/>
      <c r="J114" s="233"/>
      <c r="K114" s="247" t="s">
        <v>837</v>
      </c>
    </row>
    <row r="115" spans="2:11" ht="14.45" customHeight="1">
      <c r="B115" s="368"/>
      <c r="C115" s="233" t="s">
        <v>146</v>
      </c>
      <c r="D115" s="234" t="s">
        <v>46</v>
      </c>
      <c r="E115" s="238"/>
      <c r="F115" s="238"/>
      <c r="G115" s="238">
        <v>8.9105813953488395E-3</v>
      </c>
      <c r="H115" s="238">
        <f t="shared" si="3"/>
        <v>8.9105813953488395E-3</v>
      </c>
      <c r="I115" s="233"/>
      <c r="J115" s="233"/>
      <c r="K115" s="247" t="s">
        <v>838</v>
      </c>
    </row>
    <row r="116" spans="2:11" ht="14.45" customHeight="1">
      <c r="B116" s="368"/>
      <c r="C116" s="233" t="s">
        <v>151</v>
      </c>
      <c r="D116" s="234" t="s">
        <v>46</v>
      </c>
      <c r="E116" s="238"/>
      <c r="F116" s="238"/>
      <c r="G116" s="238">
        <v>8.8832713178294605E-3</v>
      </c>
      <c r="H116" s="238">
        <f t="shared" si="3"/>
        <v>8.8832713178294605E-3</v>
      </c>
      <c r="I116" s="233"/>
      <c r="J116" s="233"/>
      <c r="K116" s="247" t="s">
        <v>839</v>
      </c>
    </row>
    <row r="117" spans="2:11" ht="14.45" customHeight="1">
      <c r="B117" s="368"/>
      <c r="C117" s="233" t="s">
        <v>149</v>
      </c>
      <c r="D117" s="234" t="s">
        <v>46</v>
      </c>
      <c r="E117" s="238"/>
      <c r="F117" s="238"/>
      <c r="G117" s="238">
        <v>2.1280193798449601E-2</v>
      </c>
      <c r="H117" s="238">
        <f t="shared" si="3"/>
        <v>2.1280193798449601E-2</v>
      </c>
      <c r="I117" s="233"/>
      <c r="J117" s="233"/>
      <c r="K117" s="247" t="s">
        <v>840</v>
      </c>
    </row>
    <row r="118" spans="2:11" ht="14.45" customHeight="1">
      <c r="B118" s="368"/>
      <c r="C118" s="233" t="s">
        <v>117</v>
      </c>
      <c r="D118" s="234" t="s">
        <v>46</v>
      </c>
      <c r="E118" s="238"/>
      <c r="F118" s="238"/>
      <c r="G118" s="238">
        <v>2.1280193798449601E-2</v>
      </c>
      <c r="H118" s="238">
        <f t="shared" si="3"/>
        <v>2.1280193798449601E-2</v>
      </c>
      <c r="I118" s="233"/>
      <c r="J118" s="233"/>
      <c r="K118" s="247" t="s">
        <v>841</v>
      </c>
    </row>
    <row r="119" spans="2:11" ht="14.45" customHeight="1">
      <c r="B119" s="368"/>
      <c r="C119" s="233" t="s">
        <v>147</v>
      </c>
      <c r="D119" s="234" t="s">
        <v>46</v>
      </c>
      <c r="E119" s="238"/>
      <c r="F119" s="238"/>
      <c r="G119" s="238">
        <v>2.1280193798449597E-2</v>
      </c>
      <c r="H119" s="238">
        <f t="shared" si="3"/>
        <v>2.1280193798449597E-2</v>
      </c>
      <c r="I119" s="233"/>
      <c r="J119" s="233"/>
      <c r="K119" s="247" t="s">
        <v>842</v>
      </c>
    </row>
    <row r="120" spans="2:11" ht="14.45" customHeight="1">
      <c r="B120" s="368"/>
      <c r="C120" s="233" t="s">
        <v>145</v>
      </c>
      <c r="D120" s="234" t="s">
        <v>46</v>
      </c>
      <c r="E120" s="238"/>
      <c r="F120" s="238"/>
      <c r="G120" s="238">
        <v>2.1294E-2</v>
      </c>
      <c r="H120" s="238">
        <f t="shared" si="3"/>
        <v>2.1294E-2</v>
      </c>
      <c r="I120" s="233"/>
      <c r="J120" s="233"/>
      <c r="K120" s="247" t="s">
        <v>843</v>
      </c>
    </row>
    <row r="121" spans="2:11" ht="14.45" customHeight="1">
      <c r="B121" s="368"/>
      <c r="C121" s="233" t="s">
        <v>150</v>
      </c>
      <c r="D121" s="234" t="s">
        <v>46</v>
      </c>
      <c r="E121" s="238"/>
      <c r="F121" s="238"/>
      <c r="G121" s="238">
        <v>2.1294E-2</v>
      </c>
      <c r="H121" s="238">
        <f t="shared" si="3"/>
        <v>2.1294E-2</v>
      </c>
      <c r="I121" s="233"/>
      <c r="J121" s="233"/>
      <c r="K121" s="247" t="s">
        <v>844</v>
      </c>
    </row>
    <row r="122" spans="2:11" ht="14.45" customHeight="1" thickBot="1">
      <c r="B122" s="368"/>
      <c r="C122" s="260" t="s">
        <v>801</v>
      </c>
      <c r="D122" s="261" t="s">
        <v>45</v>
      </c>
      <c r="E122" s="262"/>
      <c r="F122" s="262"/>
      <c r="G122" s="262">
        <v>1.4899999999999999E-4</v>
      </c>
      <c r="H122" s="262">
        <f t="shared" si="3"/>
        <v>1.4899999999999999E-4</v>
      </c>
      <c r="I122" s="260"/>
      <c r="J122" s="260"/>
      <c r="K122" s="264" t="s">
        <v>845</v>
      </c>
    </row>
    <row r="123" spans="2:11" ht="14.45" customHeight="1">
      <c r="B123" s="367" t="s">
        <v>814</v>
      </c>
      <c r="C123" s="243" t="s">
        <v>815</v>
      </c>
      <c r="D123" s="244" t="s">
        <v>691</v>
      </c>
      <c r="E123" s="256">
        <v>1.81</v>
      </c>
      <c r="F123" s="256"/>
      <c r="G123" s="256">
        <v>7.5999999999999998E-2</v>
      </c>
      <c r="H123" s="256">
        <f t="shared" si="3"/>
        <v>1.8860000000000001</v>
      </c>
      <c r="I123" s="243" t="s">
        <v>816</v>
      </c>
      <c r="J123" s="243"/>
      <c r="K123" s="246" t="s">
        <v>817</v>
      </c>
    </row>
    <row r="124" spans="2:11" ht="14.45" customHeight="1">
      <c r="B124" s="368"/>
      <c r="C124" s="233" t="s">
        <v>818</v>
      </c>
      <c r="D124" s="234" t="s">
        <v>691</v>
      </c>
      <c r="E124" s="238">
        <v>1.43</v>
      </c>
      <c r="F124" s="238"/>
      <c r="G124" s="238">
        <v>0.10299999999999999</v>
      </c>
      <c r="H124" s="238">
        <f t="shared" si="3"/>
        <v>1.5329999999999999</v>
      </c>
      <c r="I124" s="233" t="s">
        <v>819</v>
      </c>
      <c r="J124" s="233"/>
      <c r="K124" s="247" t="s">
        <v>817</v>
      </c>
    </row>
    <row r="125" spans="2:11" ht="14.45" customHeight="1">
      <c r="B125" s="368"/>
      <c r="C125" s="233" t="s">
        <v>820</v>
      </c>
      <c r="D125" s="234" t="s">
        <v>691</v>
      </c>
      <c r="E125" s="238">
        <v>3.9220000000000002</v>
      </c>
      <c r="F125" s="238"/>
      <c r="G125" s="238">
        <v>0.10299999999999999</v>
      </c>
      <c r="H125" s="238">
        <f t="shared" si="3"/>
        <v>4.0250000000000004</v>
      </c>
      <c r="I125" s="233" t="s">
        <v>821</v>
      </c>
      <c r="J125" s="233"/>
      <c r="K125" s="247" t="s">
        <v>822</v>
      </c>
    </row>
    <row r="126" spans="2:11" ht="14.45" customHeight="1" thickBot="1">
      <c r="B126" s="376"/>
      <c r="C126" s="248" t="s">
        <v>823</v>
      </c>
      <c r="D126" s="249" t="s">
        <v>691</v>
      </c>
      <c r="E126" s="257">
        <v>2.0880000000000001</v>
      </c>
      <c r="F126" s="257"/>
      <c r="G126" s="257">
        <v>8.8999999999999996E-2</v>
      </c>
      <c r="H126" s="257">
        <f t="shared" si="3"/>
        <v>2.177</v>
      </c>
      <c r="I126" s="248" t="s">
        <v>824</v>
      </c>
      <c r="J126" s="248"/>
      <c r="K126" s="252" t="s">
        <v>817</v>
      </c>
    </row>
    <row r="127" spans="2:11" ht="14.45" customHeight="1">
      <c r="B127" s="367" t="s">
        <v>712</v>
      </c>
      <c r="C127" s="265" t="s">
        <v>696</v>
      </c>
      <c r="D127" s="266" t="s">
        <v>691</v>
      </c>
      <c r="E127" s="267">
        <v>1</v>
      </c>
      <c r="F127" s="267">
        <v>1</v>
      </c>
      <c r="G127" s="267">
        <v>1</v>
      </c>
      <c r="H127" s="245">
        <f t="shared" si="3"/>
        <v>3</v>
      </c>
      <c r="I127" s="243"/>
      <c r="J127" s="243"/>
      <c r="K127" s="246"/>
    </row>
    <row r="128" spans="2:11" ht="14.45" customHeight="1">
      <c r="B128" s="368"/>
      <c r="C128" s="242" t="s">
        <v>713</v>
      </c>
      <c r="D128" s="263"/>
      <c r="E128" s="241"/>
      <c r="F128" s="241"/>
      <c r="G128" s="241"/>
      <c r="H128" s="235">
        <f t="shared" si="3"/>
        <v>0</v>
      </c>
      <c r="I128" s="233"/>
      <c r="J128" s="233"/>
      <c r="K128" s="247"/>
    </row>
    <row r="129" spans="2:11" ht="14.45" customHeight="1">
      <c r="B129" s="368"/>
      <c r="C129" s="242" t="s">
        <v>714</v>
      </c>
      <c r="D129" s="263"/>
      <c r="E129" s="241"/>
      <c r="F129" s="241"/>
      <c r="G129" s="241"/>
      <c r="H129" s="235">
        <f t="shared" si="3"/>
        <v>0</v>
      </c>
      <c r="I129" s="233"/>
      <c r="J129" s="233"/>
      <c r="K129" s="247"/>
    </row>
    <row r="130" spans="2:11" ht="14.45" customHeight="1">
      <c r="B130" s="368"/>
      <c r="C130" s="242" t="s">
        <v>715</v>
      </c>
      <c r="D130" s="263"/>
      <c r="E130" s="241"/>
      <c r="F130" s="241"/>
      <c r="G130" s="241"/>
      <c r="H130" s="235">
        <f t="shared" si="3"/>
        <v>0</v>
      </c>
      <c r="I130" s="233"/>
      <c r="J130" s="233"/>
      <c r="K130" s="247"/>
    </row>
    <row r="131" spans="2:11" ht="14.45" customHeight="1">
      <c r="B131" s="368"/>
      <c r="C131" s="242" t="s">
        <v>716</v>
      </c>
      <c r="D131" s="263"/>
      <c r="E131" s="241"/>
      <c r="F131" s="241"/>
      <c r="G131" s="241"/>
      <c r="H131" s="235">
        <f t="shared" si="3"/>
        <v>0</v>
      </c>
      <c r="I131" s="233"/>
      <c r="J131" s="233"/>
      <c r="K131" s="247"/>
    </row>
    <row r="132" spans="2:11" ht="14.45" customHeight="1">
      <c r="B132" s="368"/>
      <c r="C132" s="242" t="s">
        <v>717</v>
      </c>
      <c r="D132" s="263"/>
      <c r="E132" s="241"/>
      <c r="F132" s="241"/>
      <c r="G132" s="241"/>
      <c r="H132" s="235">
        <f t="shared" si="3"/>
        <v>0</v>
      </c>
      <c r="I132" s="233"/>
      <c r="J132" s="233"/>
      <c r="K132" s="247"/>
    </row>
    <row r="133" spans="2:11" ht="14.45" customHeight="1">
      <c r="B133" s="368"/>
      <c r="C133" s="242" t="s">
        <v>718</v>
      </c>
      <c r="D133" s="263"/>
      <c r="E133" s="241"/>
      <c r="F133" s="241"/>
      <c r="G133" s="241"/>
      <c r="H133" s="235">
        <f t="shared" si="3"/>
        <v>0</v>
      </c>
      <c r="I133" s="233"/>
      <c r="J133" s="233"/>
      <c r="K133" s="247"/>
    </row>
    <row r="134" spans="2:11" ht="14.45" customHeight="1">
      <c r="B134" s="368"/>
      <c r="C134" s="242" t="s">
        <v>719</v>
      </c>
      <c r="D134" s="263"/>
      <c r="E134" s="241"/>
      <c r="F134" s="241"/>
      <c r="G134" s="241"/>
      <c r="H134" s="235">
        <f t="shared" si="3"/>
        <v>0</v>
      </c>
      <c r="I134" s="233"/>
      <c r="J134" s="233"/>
      <c r="K134" s="247"/>
    </row>
    <row r="135" spans="2:11" ht="14.45" customHeight="1">
      <c r="B135" s="368"/>
      <c r="C135" s="242" t="s">
        <v>720</v>
      </c>
      <c r="D135" s="263"/>
      <c r="E135" s="241"/>
      <c r="F135" s="241"/>
      <c r="G135" s="241"/>
      <c r="H135" s="235">
        <f t="shared" ref="H135:H166" si="4">SUM(E135:G135)</f>
        <v>0</v>
      </c>
      <c r="I135" s="233"/>
      <c r="J135" s="233"/>
      <c r="K135" s="247"/>
    </row>
    <row r="136" spans="2:11" ht="14.45" customHeight="1">
      <c r="B136" s="368"/>
      <c r="C136" s="242" t="s">
        <v>721</v>
      </c>
      <c r="D136" s="263"/>
      <c r="E136" s="241"/>
      <c r="F136" s="241"/>
      <c r="G136" s="241"/>
      <c r="H136" s="235">
        <f t="shared" si="4"/>
        <v>0</v>
      </c>
      <c r="I136" s="233"/>
      <c r="J136" s="233"/>
      <c r="K136" s="247"/>
    </row>
    <row r="137" spans="2:11" ht="14.45" customHeight="1">
      <c r="B137" s="368"/>
      <c r="C137" s="242" t="s">
        <v>722</v>
      </c>
      <c r="D137" s="263"/>
      <c r="E137" s="241"/>
      <c r="F137" s="241"/>
      <c r="G137" s="241"/>
      <c r="H137" s="235">
        <f t="shared" si="4"/>
        <v>0</v>
      </c>
      <c r="I137" s="233"/>
      <c r="J137" s="233"/>
      <c r="K137" s="247"/>
    </row>
    <row r="138" spans="2:11" ht="14.45" customHeight="1">
      <c r="B138" s="368"/>
      <c r="C138" s="242" t="s">
        <v>723</v>
      </c>
      <c r="D138" s="263"/>
      <c r="E138" s="241"/>
      <c r="F138" s="241"/>
      <c r="G138" s="241"/>
      <c r="H138" s="235">
        <f t="shared" si="4"/>
        <v>0</v>
      </c>
      <c r="I138" s="233"/>
      <c r="J138" s="233"/>
      <c r="K138" s="247"/>
    </row>
    <row r="139" spans="2:11" ht="14.45" customHeight="1">
      <c r="B139" s="368"/>
      <c r="C139" s="242" t="s">
        <v>724</v>
      </c>
      <c r="D139" s="263"/>
      <c r="E139" s="241"/>
      <c r="F139" s="241"/>
      <c r="G139" s="241"/>
      <c r="H139" s="235">
        <f t="shared" si="4"/>
        <v>0</v>
      </c>
      <c r="I139" s="233"/>
      <c r="J139" s="233"/>
      <c r="K139" s="247"/>
    </row>
    <row r="140" spans="2:11" ht="14.45" customHeight="1">
      <c r="B140" s="368"/>
      <c r="C140" s="242" t="s">
        <v>725</v>
      </c>
      <c r="D140" s="263"/>
      <c r="E140" s="241"/>
      <c r="F140" s="241"/>
      <c r="G140" s="241"/>
      <c r="H140" s="235">
        <f t="shared" si="4"/>
        <v>0</v>
      </c>
      <c r="I140" s="233"/>
      <c r="J140" s="233"/>
      <c r="K140" s="247"/>
    </row>
    <row r="141" spans="2:11" ht="14.45" customHeight="1">
      <c r="B141" s="368"/>
      <c r="C141" s="242" t="s">
        <v>726</v>
      </c>
      <c r="D141" s="263"/>
      <c r="E141" s="241"/>
      <c r="F141" s="241"/>
      <c r="G141" s="241"/>
      <c r="H141" s="235">
        <f t="shared" si="4"/>
        <v>0</v>
      </c>
      <c r="I141" s="233"/>
      <c r="J141" s="233"/>
      <c r="K141" s="247"/>
    </row>
    <row r="142" spans="2:11" ht="14.45" customHeight="1">
      <c r="B142" s="368"/>
      <c r="C142" s="242" t="s">
        <v>727</v>
      </c>
      <c r="D142" s="263"/>
      <c r="E142" s="241"/>
      <c r="F142" s="241"/>
      <c r="G142" s="241"/>
      <c r="H142" s="235">
        <f t="shared" si="4"/>
        <v>0</v>
      </c>
      <c r="I142" s="233"/>
      <c r="J142" s="233"/>
      <c r="K142" s="247"/>
    </row>
    <row r="143" spans="2:11" ht="14.45" customHeight="1">
      <c r="B143" s="368"/>
      <c r="C143" s="242" t="s">
        <v>728</v>
      </c>
      <c r="D143" s="263"/>
      <c r="E143" s="241"/>
      <c r="F143" s="241"/>
      <c r="G143" s="241"/>
      <c r="H143" s="235">
        <f t="shared" si="4"/>
        <v>0</v>
      </c>
      <c r="I143" s="233"/>
      <c r="J143" s="233"/>
      <c r="K143" s="247"/>
    </row>
    <row r="144" spans="2:11" ht="14.45" customHeight="1">
      <c r="B144" s="368"/>
      <c r="C144" s="242" t="s">
        <v>729</v>
      </c>
      <c r="D144" s="263"/>
      <c r="E144" s="241"/>
      <c r="F144" s="241"/>
      <c r="G144" s="241"/>
      <c r="H144" s="235">
        <f t="shared" si="4"/>
        <v>0</v>
      </c>
      <c r="I144" s="233"/>
      <c r="J144" s="233"/>
      <c r="K144" s="247"/>
    </row>
    <row r="145" spans="2:11" ht="15" customHeight="1">
      <c r="B145" s="368"/>
      <c r="C145" s="242" t="s">
        <v>730</v>
      </c>
      <c r="D145" s="263"/>
      <c r="E145" s="241"/>
      <c r="F145" s="241"/>
      <c r="G145" s="241"/>
      <c r="H145" s="235">
        <f t="shared" si="4"/>
        <v>0</v>
      </c>
      <c r="I145" s="233"/>
      <c r="J145" s="233"/>
      <c r="K145" s="247"/>
    </row>
    <row r="146" spans="2:11" ht="14.45" customHeight="1">
      <c r="B146" s="368"/>
      <c r="C146" s="242" t="s">
        <v>731</v>
      </c>
      <c r="D146" s="263"/>
      <c r="E146" s="241"/>
      <c r="F146" s="241"/>
      <c r="G146" s="241"/>
      <c r="H146" s="235">
        <f t="shared" si="4"/>
        <v>0</v>
      </c>
      <c r="I146" s="233"/>
      <c r="J146" s="233"/>
      <c r="K146" s="247"/>
    </row>
    <row r="147" spans="2:11" ht="14.45" customHeight="1">
      <c r="B147" s="368"/>
      <c r="C147" s="242" t="s">
        <v>732</v>
      </c>
      <c r="D147" s="263"/>
      <c r="E147" s="241"/>
      <c r="F147" s="241"/>
      <c r="G147" s="241"/>
      <c r="H147" s="235">
        <f t="shared" si="4"/>
        <v>0</v>
      </c>
      <c r="I147" s="233"/>
      <c r="J147" s="233"/>
      <c r="K147" s="247"/>
    </row>
    <row r="148" spans="2:11" ht="14.45" customHeight="1">
      <c r="B148" s="368"/>
      <c r="C148" s="242" t="s">
        <v>733</v>
      </c>
      <c r="D148" s="263"/>
      <c r="E148" s="241"/>
      <c r="F148" s="241"/>
      <c r="G148" s="241"/>
      <c r="H148" s="235">
        <f t="shared" si="4"/>
        <v>0</v>
      </c>
      <c r="I148" s="233"/>
      <c r="J148" s="233"/>
      <c r="K148" s="247"/>
    </row>
    <row r="149" spans="2:11" ht="14.45" customHeight="1">
      <c r="B149" s="368"/>
      <c r="C149" s="242" t="s">
        <v>734</v>
      </c>
      <c r="D149" s="263"/>
      <c r="E149" s="236"/>
      <c r="F149" s="236"/>
      <c r="G149" s="236"/>
      <c r="H149" s="238">
        <f t="shared" si="4"/>
        <v>0</v>
      </c>
      <c r="I149" s="233"/>
      <c r="J149" s="233"/>
      <c r="K149" s="247"/>
    </row>
    <row r="150" spans="2:11" ht="14.45" customHeight="1">
      <c r="B150" s="368"/>
      <c r="C150" s="242" t="s">
        <v>735</v>
      </c>
      <c r="D150" s="263"/>
      <c r="E150" s="236"/>
      <c r="F150" s="236"/>
      <c r="G150" s="236"/>
      <c r="H150" s="238">
        <f t="shared" si="4"/>
        <v>0</v>
      </c>
      <c r="I150" s="233"/>
      <c r="J150" s="233"/>
      <c r="K150" s="247"/>
    </row>
    <row r="151" spans="2:11" ht="14.45" customHeight="1">
      <c r="B151" s="368"/>
      <c r="C151" s="242" t="s">
        <v>736</v>
      </c>
      <c r="D151" s="263"/>
      <c r="E151" s="236"/>
      <c r="F151" s="236"/>
      <c r="G151" s="236"/>
      <c r="H151" s="238">
        <f t="shared" si="4"/>
        <v>0</v>
      </c>
      <c r="I151" s="233"/>
      <c r="J151" s="233"/>
      <c r="K151" s="247"/>
    </row>
    <row r="152" spans="2:11" ht="14.45" customHeight="1">
      <c r="B152" s="368"/>
      <c r="C152" s="242" t="s">
        <v>737</v>
      </c>
      <c r="D152" s="263"/>
      <c r="E152" s="236"/>
      <c r="F152" s="236"/>
      <c r="G152" s="236"/>
      <c r="H152" s="238">
        <f t="shared" si="4"/>
        <v>0</v>
      </c>
      <c r="I152" s="233"/>
      <c r="J152" s="233"/>
      <c r="K152" s="247"/>
    </row>
    <row r="153" spans="2:11" ht="14.45" customHeight="1">
      <c r="B153" s="368"/>
      <c r="C153" s="242" t="s">
        <v>738</v>
      </c>
      <c r="D153" s="263"/>
      <c r="E153" s="236"/>
      <c r="F153" s="236"/>
      <c r="G153" s="236"/>
      <c r="H153" s="238">
        <f t="shared" si="4"/>
        <v>0</v>
      </c>
      <c r="I153" s="233"/>
      <c r="J153" s="233"/>
      <c r="K153" s="247"/>
    </row>
    <row r="154" spans="2:11" ht="14.45" customHeight="1">
      <c r="B154" s="368"/>
      <c r="C154" s="242" t="s">
        <v>739</v>
      </c>
      <c r="D154" s="263"/>
      <c r="E154" s="236"/>
      <c r="F154" s="236"/>
      <c r="G154" s="236"/>
      <c r="H154" s="238">
        <f t="shared" si="4"/>
        <v>0</v>
      </c>
      <c r="I154" s="233"/>
      <c r="J154" s="233"/>
      <c r="K154" s="247"/>
    </row>
    <row r="155" spans="2:11" ht="14.45" customHeight="1">
      <c r="B155" s="368"/>
      <c r="C155" s="242" t="s">
        <v>740</v>
      </c>
      <c r="D155" s="263"/>
      <c r="E155" s="236"/>
      <c r="F155" s="236"/>
      <c r="G155" s="236"/>
      <c r="H155" s="238">
        <f t="shared" si="4"/>
        <v>0</v>
      </c>
      <c r="I155" s="233"/>
      <c r="J155" s="233"/>
      <c r="K155" s="247"/>
    </row>
    <row r="156" spans="2:11" ht="14.45" customHeight="1">
      <c r="B156" s="368"/>
      <c r="C156" s="242" t="s">
        <v>741</v>
      </c>
      <c r="D156" s="263"/>
      <c r="E156" s="236"/>
      <c r="F156" s="236"/>
      <c r="G156" s="236"/>
      <c r="H156" s="238">
        <f t="shared" si="4"/>
        <v>0</v>
      </c>
      <c r="I156" s="233"/>
      <c r="J156" s="233"/>
      <c r="K156" s="247"/>
    </row>
    <row r="157" spans="2:11" ht="14.45" customHeight="1">
      <c r="B157" s="258"/>
      <c r="C157" s="242" t="s">
        <v>742</v>
      </c>
      <c r="D157" s="263"/>
      <c r="E157" s="236"/>
      <c r="F157" s="236"/>
      <c r="G157" s="236"/>
      <c r="H157" s="238">
        <f t="shared" si="4"/>
        <v>0</v>
      </c>
      <c r="I157" s="233"/>
      <c r="J157" s="233"/>
      <c r="K157" s="247"/>
    </row>
    <row r="158" spans="2:11" ht="14.45" customHeight="1">
      <c r="B158" s="258"/>
      <c r="C158" s="242" t="s">
        <v>743</v>
      </c>
      <c r="D158" s="263"/>
      <c r="E158" s="236"/>
      <c r="F158" s="236"/>
      <c r="G158" s="236"/>
      <c r="H158" s="238">
        <f t="shared" si="4"/>
        <v>0</v>
      </c>
      <c r="I158" s="233"/>
      <c r="J158" s="233"/>
      <c r="K158" s="247"/>
    </row>
    <row r="159" spans="2:11" ht="14.45" customHeight="1">
      <c r="B159" s="258"/>
      <c r="C159" s="242" t="s">
        <v>744</v>
      </c>
      <c r="D159" s="263"/>
      <c r="E159" s="236"/>
      <c r="F159" s="236"/>
      <c r="G159" s="236"/>
      <c r="H159" s="238">
        <f t="shared" si="4"/>
        <v>0</v>
      </c>
      <c r="I159" s="233"/>
      <c r="J159" s="233"/>
      <c r="K159" s="247"/>
    </row>
    <row r="160" spans="2:11" ht="14.45" customHeight="1">
      <c r="B160" s="258"/>
      <c r="C160" s="242" t="s">
        <v>745</v>
      </c>
      <c r="D160" s="263"/>
      <c r="E160" s="236"/>
      <c r="F160" s="236"/>
      <c r="G160" s="236"/>
      <c r="H160" s="238">
        <f t="shared" si="4"/>
        <v>0</v>
      </c>
      <c r="I160" s="233"/>
      <c r="J160" s="233"/>
      <c r="K160" s="247"/>
    </row>
    <row r="161" spans="2:11" ht="14.45" customHeight="1">
      <c r="B161" s="258"/>
      <c r="C161" s="242" t="s">
        <v>746</v>
      </c>
      <c r="D161" s="263"/>
      <c r="E161" s="236"/>
      <c r="F161" s="236"/>
      <c r="G161" s="236"/>
      <c r="H161" s="238">
        <f t="shared" si="4"/>
        <v>0</v>
      </c>
      <c r="I161" s="233"/>
      <c r="J161" s="233"/>
      <c r="K161" s="247"/>
    </row>
    <row r="162" spans="2:11" ht="14.45" customHeight="1">
      <c r="B162" s="258"/>
      <c r="C162" s="242" t="s">
        <v>747</v>
      </c>
      <c r="D162" s="263"/>
      <c r="E162" s="236"/>
      <c r="F162" s="236"/>
      <c r="G162" s="236"/>
      <c r="H162" s="238">
        <f t="shared" si="4"/>
        <v>0</v>
      </c>
      <c r="I162" s="233"/>
      <c r="J162" s="233"/>
      <c r="K162" s="247"/>
    </row>
    <row r="163" spans="2:11" ht="14.45" customHeight="1">
      <c r="B163" s="258"/>
      <c r="C163" s="242" t="s">
        <v>748</v>
      </c>
      <c r="D163" s="263"/>
      <c r="E163" s="236"/>
      <c r="F163" s="236"/>
      <c r="G163" s="236"/>
      <c r="H163" s="238">
        <f t="shared" si="4"/>
        <v>0</v>
      </c>
      <c r="I163" s="233"/>
      <c r="J163" s="233"/>
      <c r="K163" s="247"/>
    </row>
    <row r="164" spans="2:11" ht="14.45" customHeight="1">
      <c r="B164" s="258"/>
      <c r="C164" s="242" t="s">
        <v>749</v>
      </c>
      <c r="D164" s="263"/>
      <c r="E164" s="236"/>
      <c r="F164" s="236"/>
      <c r="G164" s="236"/>
      <c r="H164" s="238">
        <f t="shared" si="4"/>
        <v>0</v>
      </c>
      <c r="I164" s="233"/>
      <c r="J164" s="233"/>
      <c r="K164" s="247"/>
    </row>
    <row r="165" spans="2:11" ht="14.45" customHeight="1">
      <c r="B165" s="258"/>
      <c r="C165" s="242" t="s">
        <v>750</v>
      </c>
      <c r="D165" s="263"/>
      <c r="E165" s="236"/>
      <c r="F165" s="236"/>
      <c r="G165" s="236"/>
      <c r="H165" s="238">
        <f t="shared" si="4"/>
        <v>0</v>
      </c>
      <c r="I165" s="233"/>
      <c r="J165" s="233"/>
      <c r="K165" s="247"/>
    </row>
    <row r="166" spans="2:11" ht="14.45" customHeight="1">
      <c r="B166" s="258"/>
      <c r="C166" s="242" t="s">
        <v>751</v>
      </c>
      <c r="D166" s="263"/>
      <c r="E166" s="236"/>
      <c r="F166" s="236"/>
      <c r="G166" s="236"/>
      <c r="H166" s="238">
        <f t="shared" si="4"/>
        <v>0</v>
      </c>
      <c r="I166" s="233"/>
      <c r="J166" s="233"/>
      <c r="K166" s="247"/>
    </row>
    <row r="167" spans="2:11" ht="14.45" customHeight="1">
      <c r="B167" s="258"/>
      <c r="C167" s="242" t="s">
        <v>752</v>
      </c>
      <c r="D167" s="263"/>
      <c r="E167" s="236"/>
      <c r="F167" s="236"/>
      <c r="G167" s="236"/>
      <c r="H167" s="238">
        <f t="shared" ref="H167:H175" si="5">SUM(E167:G167)</f>
        <v>0</v>
      </c>
      <c r="I167" s="233"/>
      <c r="J167" s="233"/>
      <c r="K167" s="247"/>
    </row>
    <row r="168" spans="2:11" ht="14.45" customHeight="1">
      <c r="B168" s="258"/>
      <c r="C168" s="242" t="s">
        <v>753</v>
      </c>
      <c r="D168" s="263"/>
      <c r="E168" s="236"/>
      <c r="F168" s="236"/>
      <c r="G168" s="236"/>
      <c r="H168" s="238">
        <f t="shared" si="5"/>
        <v>0</v>
      </c>
      <c r="I168" s="233"/>
      <c r="J168" s="233"/>
      <c r="K168" s="247"/>
    </row>
    <row r="169" spans="2:11" ht="14.45" customHeight="1">
      <c r="B169" s="258"/>
      <c r="C169" s="242" t="s">
        <v>754</v>
      </c>
      <c r="D169" s="263"/>
      <c r="E169" s="236"/>
      <c r="F169" s="236"/>
      <c r="G169" s="236"/>
      <c r="H169" s="238">
        <f t="shared" si="5"/>
        <v>0</v>
      </c>
      <c r="I169" s="233"/>
      <c r="J169" s="233"/>
      <c r="K169" s="247"/>
    </row>
    <row r="170" spans="2:11" ht="14.45" customHeight="1">
      <c r="B170" s="258"/>
      <c r="C170" s="242" t="s">
        <v>755</v>
      </c>
      <c r="D170" s="263"/>
      <c r="E170" s="236"/>
      <c r="F170" s="236"/>
      <c r="G170" s="236"/>
      <c r="H170" s="238">
        <f t="shared" si="5"/>
        <v>0</v>
      </c>
      <c r="I170" s="233"/>
      <c r="J170" s="233"/>
      <c r="K170" s="247"/>
    </row>
    <row r="171" spans="2:11" ht="14.45" customHeight="1">
      <c r="B171" s="258"/>
      <c r="C171" s="242" t="s">
        <v>756</v>
      </c>
      <c r="D171" s="263"/>
      <c r="E171" s="236"/>
      <c r="F171" s="236"/>
      <c r="G171" s="236"/>
      <c r="H171" s="238">
        <f t="shared" si="5"/>
        <v>0</v>
      </c>
      <c r="I171" s="233"/>
      <c r="J171" s="233"/>
      <c r="K171" s="247"/>
    </row>
    <row r="172" spans="2:11" ht="14.45" customHeight="1">
      <c r="B172" s="258"/>
      <c r="C172" s="242" t="s">
        <v>757</v>
      </c>
      <c r="D172" s="263"/>
      <c r="E172" s="236"/>
      <c r="F172" s="236"/>
      <c r="G172" s="236"/>
      <c r="H172" s="238">
        <f t="shared" si="5"/>
        <v>0</v>
      </c>
      <c r="I172" s="233"/>
      <c r="J172" s="233"/>
      <c r="K172" s="247"/>
    </row>
    <row r="173" spans="2:11" ht="14.45" customHeight="1">
      <c r="B173" s="258"/>
      <c r="C173" s="242" t="s">
        <v>758</v>
      </c>
      <c r="D173" s="263"/>
      <c r="E173" s="236"/>
      <c r="F173" s="236"/>
      <c r="G173" s="236"/>
      <c r="H173" s="238">
        <f t="shared" si="5"/>
        <v>0</v>
      </c>
      <c r="I173" s="233"/>
      <c r="J173" s="233"/>
      <c r="K173" s="247"/>
    </row>
    <row r="174" spans="2:11" ht="14.45" customHeight="1">
      <c r="B174" s="258"/>
      <c r="C174" s="242" t="s">
        <v>759</v>
      </c>
      <c r="D174" s="263"/>
      <c r="E174" s="236"/>
      <c r="F174" s="236"/>
      <c r="G174" s="236"/>
      <c r="H174" s="238">
        <f t="shared" si="5"/>
        <v>0</v>
      </c>
      <c r="I174" s="233"/>
      <c r="J174" s="233"/>
      <c r="K174" s="247"/>
    </row>
    <row r="175" spans="2:11" ht="15" customHeight="1" thickBot="1">
      <c r="B175" s="259"/>
      <c r="C175" s="268" t="s">
        <v>760</v>
      </c>
      <c r="D175" s="269"/>
      <c r="E175" s="250"/>
      <c r="F175" s="250"/>
      <c r="G175" s="250"/>
      <c r="H175" s="257">
        <f t="shared" si="5"/>
        <v>0</v>
      </c>
      <c r="I175" s="248"/>
      <c r="J175" s="248"/>
      <c r="K175" s="252"/>
    </row>
  </sheetData>
  <sheetProtection algorithmName="SHA-512" hashValue="hBEDra6YImfkfrf1S+ZCebluX4ZOvFhJCjTClwof9rV4VTY3piPo/YM6V2fZ85ghumOci4WwOvjyickKGy9M7A==" saltValue="JhV0SpGSeJ8MNJMgwrtSNA==" spinCount="100000" sheet="1" objects="1" scenarios="1"/>
  <mergeCells count="10">
    <mergeCell ref="B127:B156"/>
    <mergeCell ref="B112:B122"/>
    <mergeCell ref="I6:K6"/>
    <mergeCell ref="C6:D6"/>
    <mergeCell ref="E6:H6"/>
    <mergeCell ref="B8:B41"/>
    <mergeCell ref="B68:B86"/>
    <mergeCell ref="B87:B111"/>
    <mergeCell ref="B42:B67"/>
    <mergeCell ref="B123:B126"/>
  </mergeCells>
  <phoneticPr fontId="1" type="noConversion"/>
  <conditionalFormatting sqref="H1:H1048576">
    <cfRule type="cellIs" dxfId="28" priority="4" operator="equal">
      <formula>0</formula>
    </cfRule>
  </conditionalFormatting>
  <pageMargins left="0.7" right="0.7" top="0.78740157499999996" bottom="0.78740157499999996" header="0.3" footer="0.3"/>
  <pageSetup paperSize="9" orientation="portrait" r:id="rId1"/>
  <legacy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223"/>
  <sheetViews>
    <sheetView showGridLines="0" zoomScaleNormal="100" workbookViewId="0">
      <pane xSplit="4" ySplit="7" topLeftCell="E121" activePane="bottomRight" state="frozen"/>
      <selection pane="topRight" activeCell="E1" sqref="E1"/>
      <selection pane="bottomLeft" activeCell="A6" sqref="A6"/>
      <selection pane="bottomRight" activeCell="B92" sqref="B92:B123"/>
    </sheetView>
  </sheetViews>
  <sheetFormatPr baseColWidth="10" defaultColWidth="11.42578125" defaultRowHeight="15"/>
  <cols>
    <col min="2" max="2" width="17.7109375" customWidth="1"/>
    <col min="3" max="3" width="24.42578125" customWidth="1"/>
    <col min="4" max="4" width="15.85546875" customWidth="1"/>
    <col min="5" max="7" width="14.140625" customWidth="1"/>
    <col min="9" max="11" width="14.42578125" bestFit="1" customWidth="1"/>
  </cols>
  <sheetData>
    <row r="2" spans="2:11" ht="21">
      <c r="B2" s="20" t="s">
        <v>8</v>
      </c>
    </row>
    <row r="3" spans="2:11" ht="3" customHeight="1">
      <c r="B3" s="20"/>
    </row>
    <row r="5" spans="2:11" ht="3" customHeight="1"/>
    <row r="6" spans="2:11" ht="21.75" thickBot="1">
      <c r="C6" s="344" t="s">
        <v>10</v>
      </c>
      <c r="D6" s="344"/>
      <c r="E6" s="344" t="s">
        <v>37</v>
      </c>
      <c r="F6" s="344"/>
      <c r="G6" s="344"/>
      <c r="H6" s="344"/>
      <c r="I6" s="369" t="s">
        <v>806</v>
      </c>
      <c r="J6" s="369"/>
      <c r="K6" s="369"/>
    </row>
    <row r="7" spans="2:11" ht="14.45" customHeight="1" thickBot="1">
      <c r="B7" s="16" t="s">
        <v>16</v>
      </c>
      <c r="C7" s="11" t="s">
        <v>15</v>
      </c>
      <c r="D7" s="11" t="s">
        <v>594</v>
      </c>
      <c r="E7" s="14" t="s">
        <v>11</v>
      </c>
      <c r="F7" s="11" t="s">
        <v>12</v>
      </c>
      <c r="G7" s="15" t="s">
        <v>13</v>
      </c>
      <c r="H7" s="21" t="s">
        <v>14</v>
      </c>
      <c r="I7" s="1" t="s">
        <v>49</v>
      </c>
      <c r="J7" s="11" t="s">
        <v>48</v>
      </c>
      <c r="K7" s="11" t="s">
        <v>50</v>
      </c>
    </row>
    <row r="8" spans="2:11" ht="14.45" customHeight="1">
      <c r="B8" s="379" t="s">
        <v>214</v>
      </c>
      <c r="C8" s="13" t="s">
        <v>297</v>
      </c>
      <c r="D8" s="12" t="s">
        <v>46</v>
      </c>
      <c r="E8" s="78"/>
      <c r="F8" s="79"/>
      <c r="G8" s="77">
        <v>0.9</v>
      </c>
      <c r="H8" s="80">
        <f t="shared" ref="H8:H71" si="0">SUM(E8:G8)</f>
        <v>0.9</v>
      </c>
      <c r="I8" s="13"/>
      <c r="J8" s="13"/>
      <c r="K8" s="13" t="s">
        <v>301</v>
      </c>
    </row>
    <row r="9" spans="2:11" ht="15" customHeight="1">
      <c r="B9" s="380"/>
      <c r="C9" s="13" t="s">
        <v>220</v>
      </c>
      <c r="D9" s="12" t="s">
        <v>46</v>
      </c>
      <c r="E9" s="78"/>
      <c r="F9" s="79"/>
      <c r="G9" s="77">
        <v>0.6</v>
      </c>
      <c r="H9" s="80">
        <f t="shared" si="0"/>
        <v>0.6</v>
      </c>
      <c r="I9" s="13"/>
      <c r="J9" s="13"/>
      <c r="K9" s="13" t="s">
        <v>301</v>
      </c>
    </row>
    <row r="10" spans="2:11" ht="14.45" customHeight="1">
      <c r="B10" s="380"/>
      <c r="C10" s="13" t="s">
        <v>221</v>
      </c>
      <c r="D10" s="12" t="s">
        <v>46</v>
      </c>
      <c r="E10" s="78"/>
      <c r="F10" s="79"/>
      <c r="G10" s="77">
        <v>15.1</v>
      </c>
      <c r="H10" s="80">
        <f t="shared" si="0"/>
        <v>15.1</v>
      </c>
      <c r="I10" s="13"/>
      <c r="J10" s="13"/>
      <c r="K10" s="13" t="s">
        <v>302</v>
      </c>
    </row>
    <row r="11" spans="2:11" ht="15" customHeight="1">
      <c r="B11" s="380"/>
      <c r="C11" s="13" t="s">
        <v>222</v>
      </c>
      <c r="D11" s="12" t="s">
        <v>46</v>
      </c>
      <c r="E11" s="78"/>
      <c r="F11" s="79"/>
      <c r="G11" s="77">
        <v>1.8</v>
      </c>
      <c r="H11" s="80">
        <f t="shared" si="0"/>
        <v>1.8</v>
      </c>
      <c r="I11" s="13"/>
      <c r="J11" s="13"/>
      <c r="K11" s="13" t="s">
        <v>303</v>
      </c>
    </row>
    <row r="12" spans="2:11" ht="14.45" customHeight="1">
      <c r="B12" s="380"/>
      <c r="C12" s="13" t="s">
        <v>223</v>
      </c>
      <c r="D12" s="12" t="s">
        <v>46</v>
      </c>
      <c r="E12" s="78"/>
      <c r="F12" s="79"/>
      <c r="G12" s="77">
        <v>0.3</v>
      </c>
      <c r="H12" s="80">
        <f t="shared" si="0"/>
        <v>0.3</v>
      </c>
      <c r="I12" s="13"/>
      <c r="J12" s="13"/>
      <c r="K12" s="13" t="s">
        <v>304</v>
      </c>
    </row>
    <row r="13" spans="2:11" ht="15" customHeight="1">
      <c r="B13" s="380"/>
      <c r="C13" s="13" t="s">
        <v>224</v>
      </c>
      <c r="D13" s="12" t="s">
        <v>46</v>
      </c>
      <c r="E13" s="78"/>
      <c r="F13" s="79"/>
      <c r="G13" s="77">
        <v>0.3</v>
      </c>
      <c r="H13" s="80">
        <f t="shared" si="0"/>
        <v>0.3</v>
      </c>
      <c r="I13" s="13"/>
      <c r="J13" s="13"/>
      <c r="K13" s="13" t="s">
        <v>305</v>
      </c>
    </row>
    <row r="14" spans="2:11" ht="14.45" customHeight="1">
      <c r="B14" s="380"/>
      <c r="C14" s="13" t="s">
        <v>225</v>
      </c>
      <c r="D14" s="12" t="s">
        <v>46</v>
      </c>
      <c r="E14" s="78"/>
      <c r="F14" s="79"/>
      <c r="G14" s="77">
        <v>0.4</v>
      </c>
      <c r="H14" s="80">
        <f t="shared" si="0"/>
        <v>0.4</v>
      </c>
      <c r="I14" s="13"/>
      <c r="J14" s="13"/>
      <c r="K14" s="13" t="s">
        <v>306</v>
      </c>
    </row>
    <row r="15" spans="2:11" ht="15" customHeight="1">
      <c r="B15" s="380"/>
      <c r="C15" s="13" t="s">
        <v>226</v>
      </c>
      <c r="D15" s="12" t="s">
        <v>46</v>
      </c>
      <c r="E15" s="78"/>
      <c r="F15" s="79"/>
      <c r="G15" s="77">
        <v>0.2</v>
      </c>
      <c r="H15" s="80">
        <f t="shared" si="0"/>
        <v>0.2</v>
      </c>
      <c r="I15" s="13"/>
      <c r="J15" s="13"/>
      <c r="K15" s="13" t="s">
        <v>307</v>
      </c>
    </row>
    <row r="16" spans="2:11" ht="14.45" customHeight="1">
      <c r="B16" s="380"/>
      <c r="C16" s="13" t="s">
        <v>227</v>
      </c>
      <c r="D16" s="12" t="s">
        <v>46</v>
      </c>
      <c r="E16" s="78"/>
      <c r="F16" s="79"/>
      <c r="G16" s="77">
        <v>0.8</v>
      </c>
      <c r="H16" s="80">
        <f t="shared" si="0"/>
        <v>0.8</v>
      </c>
      <c r="I16" s="13"/>
      <c r="J16" s="13"/>
      <c r="K16" s="13" t="s">
        <v>308</v>
      </c>
    </row>
    <row r="17" spans="2:11" ht="15" customHeight="1">
      <c r="B17" s="380"/>
      <c r="C17" s="13" t="s">
        <v>228</v>
      </c>
      <c r="D17" s="12" t="s">
        <v>46</v>
      </c>
      <c r="E17" s="78"/>
      <c r="F17" s="79"/>
      <c r="G17" s="77">
        <v>0.2</v>
      </c>
      <c r="H17" s="80">
        <f t="shared" si="0"/>
        <v>0.2</v>
      </c>
      <c r="I17" s="13"/>
      <c r="J17" s="13"/>
      <c r="K17" s="13" t="s">
        <v>309</v>
      </c>
    </row>
    <row r="18" spans="2:11" ht="15" customHeight="1">
      <c r="B18" s="380"/>
      <c r="C18" s="13" t="s">
        <v>229</v>
      </c>
      <c r="D18" s="12" t="s">
        <v>46</v>
      </c>
      <c r="E18" s="78"/>
      <c r="F18" s="79"/>
      <c r="G18" s="77">
        <v>0.6</v>
      </c>
      <c r="H18" s="80">
        <f t="shared" si="0"/>
        <v>0.6</v>
      </c>
      <c r="I18" s="13"/>
      <c r="J18" s="13"/>
      <c r="K18" s="13" t="s">
        <v>310</v>
      </c>
    </row>
    <row r="19" spans="2:11" ht="14.45" customHeight="1">
      <c r="B19" s="380"/>
      <c r="C19" s="13" t="s">
        <v>230</v>
      </c>
      <c r="D19" s="12" t="s">
        <v>46</v>
      </c>
      <c r="E19" s="78"/>
      <c r="F19" s="79"/>
      <c r="G19" s="77">
        <v>0.8</v>
      </c>
      <c r="H19" s="80">
        <f t="shared" si="0"/>
        <v>0.8</v>
      </c>
      <c r="I19" s="13"/>
      <c r="J19" s="13"/>
      <c r="K19" s="13" t="s">
        <v>311</v>
      </c>
    </row>
    <row r="20" spans="2:11" ht="15" customHeight="1">
      <c r="B20" s="380"/>
      <c r="C20" s="13" t="s">
        <v>231</v>
      </c>
      <c r="D20" s="12" t="s">
        <v>46</v>
      </c>
      <c r="E20" s="78"/>
      <c r="F20" s="79"/>
      <c r="G20" s="77">
        <v>0.8</v>
      </c>
      <c r="H20" s="80">
        <f t="shared" si="0"/>
        <v>0.8</v>
      </c>
      <c r="I20" s="13"/>
      <c r="J20" s="13"/>
      <c r="K20" s="13" t="s">
        <v>312</v>
      </c>
    </row>
    <row r="21" spans="2:11" ht="14.45" customHeight="1">
      <c r="B21" s="380"/>
      <c r="C21" s="13" t="s">
        <v>232</v>
      </c>
      <c r="D21" s="12" t="s">
        <v>46</v>
      </c>
      <c r="E21" s="78"/>
      <c r="F21" s="79"/>
      <c r="G21" s="77">
        <v>0.6</v>
      </c>
      <c r="H21" s="80">
        <f t="shared" si="0"/>
        <v>0.6</v>
      </c>
      <c r="I21" s="13"/>
      <c r="J21" s="13"/>
      <c r="K21" s="13" t="s">
        <v>313</v>
      </c>
    </row>
    <row r="22" spans="2:11" ht="15" customHeight="1">
      <c r="B22" s="380"/>
      <c r="C22" s="13" t="s">
        <v>233</v>
      </c>
      <c r="D22" s="12" t="s">
        <v>46</v>
      </c>
      <c r="E22" s="78"/>
      <c r="F22" s="79"/>
      <c r="G22" s="77">
        <v>0.3</v>
      </c>
      <c r="H22" s="80">
        <f t="shared" si="0"/>
        <v>0.3</v>
      </c>
      <c r="I22" s="13"/>
      <c r="J22" s="13"/>
      <c r="K22" s="13" t="s">
        <v>314</v>
      </c>
    </row>
    <row r="23" spans="2:11" ht="14.45" customHeight="1">
      <c r="B23" s="380"/>
      <c r="C23" s="13" t="s">
        <v>234</v>
      </c>
      <c r="D23" s="12" t="s">
        <v>46</v>
      </c>
      <c r="E23" s="78"/>
      <c r="F23" s="79"/>
      <c r="G23" s="77">
        <v>0.2</v>
      </c>
      <c r="H23" s="80">
        <f t="shared" si="0"/>
        <v>0.2</v>
      </c>
      <c r="I23" s="13"/>
      <c r="J23" s="13"/>
      <c r="K23" s="13" t="s">
        <v>315</v>
      </c>
    </row>
    <row r="24" spans="2:11" ht="15" customHeight="1">
      <c r="B24" s="380"/>
      <c r="C24" s="13" t="s">
        <v>235</v>
      </c>
      <c r="D24" s="12" t="s">
        <v>46</v>
      </c>
      <c r="E24" s="78"/>
      <c r="F24" s="79"/>
      <c r="G24" s="77">
        <v>0.8</v>
      </c>
      <c r="H24" s="80">
        <f t="shared" si="0"/>
        <v>0.8</v>
      </c>
      <c r="I24" s="13"/>
      <c r="J24" s="13"/>
      <c r="K24" s="13" t="s">
        <v>316</v>
      </c>
    </row>
    <row r="25" spans="2:11" ht="14.45" customHeight="1">
      <c r="B25" s="380"/>
      <c r="C25" s="13" t="s">
        <v>236</v>
      </c>
      <c r="D25" s="12" t="s">
        <v>46</v>
      </c>
      <c r="E25" s="78"/>
      <c r="F25" s="79"/>
      <c r="G25" s="77">
        <v>1.3</v>
      </c>
      <c r="H25" s="80">
        <f t="shared" si="0"/>
        <v>1.3</v>
      </c>
      <c r="I25" s="13"/>
      <c r="J25" s="13"/>
      <c r="K25" s="13" t="s">
        <v>317</v>
      </c>
    </row>
    <row r="26" spans="2:11" ht="14.45" customHeight="1">
      <c r="B26" s="380"/>
      <c r="C26" s="13" t="s">
        <v>237</v>
      </c>
      <c r="D26" s="12" t="s">
        <v>46</v>
      </c>
      <c r="E26" s="78"/>
      <c r="F26" s="79"/>
      <c r="G26" s="77">
        <v>0.3</v>
      </c>
      <c r="H26" s="80">
        <f t="shared" si="0"/>
        <v>0.3</v>
      </c>
      <c r="I26" s="13"/>
      <c r="J26" s="13"/>
      <c r="K26" s="13" t="s">
        <v>318</v>
      </c>
    </row>
    <row r="27" spans="2:11" ht="15" customHeight="1">
      <c r="B27" s="380"/>
      <c r="C27" s="13" t="s">
        <v>238</v>
      </c>
      <c r="D27" s="12" t="s">
        <v>46</v>
      </c>
      <c r="E27" s="78"/>
      <c r="F27" s="79"/>
      <c r="G27" s="77">
        <v>0.7</v>
      </c>
      <c r="H27" s="80">
        <f t="shared" si="0"/>
        <v>0.7</v>
      </c>
      <c r="I27" s="13"/>
      <c r="J27" s="13"/>
      <c r="K27" s="13" t="s">
        <v>319</v>
      </c>
    </row>
    <row r="28" spans="2:11" ht="14.45" customHeight="1">
      <c r="B28" s="380"/>
      <c r="C28" s="13" t="s">
        <v>239</v>
      </c>
      <c r="D28" s="12" t="s">
        <v>46</v>
      </c>
      <c r="E28" s="78"/>
      <c r="F28" s="79"/>
      <c r="G28" s="77">
        <v>1.3</v>
      </c>
      <c r="H28" s="80">
        <f t="shared" si="0"/>
        <v>1.3</v>
      </c>
      <c r="I28" s="13"/>
      <c r="J28" s="13"/>
      <c r="K28" s="13" t="s">
        <v>320</v>
      </c>
    </row>
    <row r="29" spans="2:11" ht="15" customHeight="1">
      <c r="B29" s="380"/>
      <c r="C29" s="13" t="s">
        <v>240</v>
      </c>
      <c r="D29" s="12" t="s">
        <v>46</v>
      </c>
      <c r="E29" s="64"/>
      <c r="F29" s="68"/>
      <c r="G29" s="66">
        <v>2.4</v>
      </c>
      <c r="H29" s="67">
        <f t="shared" si="0"/>
        <v>2.4</v>
      </c>
      <c r="I29" s="13"/>
      <c r="J29" s="13"/>
      <c r="K29" s="13" t="s">
        <v>321</v>
      </c>
    </row>
    <row r="30" spans="2:11" ht="14.45" customHeight="1">
      <c r="B30" s="380"/>
      <c r="C30" s="13" t="s">
        <v>241</v>
      </c>
      <c r="D30" s="12" t="s">
        <v>46</v>
      </c>
      <c r="E30" s="64"/>
      <c r="F30" s="68"/>
      <c r="G30" s="66">
        <v>0.4</v>
      </c>
      <c r="H30" s="67">
        <f t="shared" si="0"/>
        <v>0.4</v>
      </c>
      <c r="I30" s="13"/>
      <c r="J30" s="13"/>
      <c r="K30" s="13" t="s">
        <v>322</v>
      </c>
    </row>
    <row r="31" spans="2:11" ht="15" customHeight="1">
      <c r="B31" s="380"/>
      <c r="C31" s="13" t="s">
        <v>242</v>
      </c>
      <c r="D31" s="12" t="s">
        <v>46</v>
      </c>
      <c r="E31" s="64"/>
      <c r="F31" s="68"/>
      <c r="G31" s="66">
        <v>2.2999999999999998</v>
      </c>
      <c r="H31" s="67">
        <f t="shared" si="0"/>
        <v>2.2999999999999998</v>
      </c>
      <c r="I31" s="13"/>
      <c r="J31" s="13"/>
      <c r="K31" s="13" t="s">
        <v>323</v>
      </c>
    </row>
    <row r="32" spans="2:11" ht="14.45" customHeight="1">
      <c r="B32" s="380"/>
      <c r="C32" s="13" t="s">
        <v>243</v>
      </c>
      <c r="D32" s="12" t="s">
        <v>46</v>
      </c>
      <c r="E32" s="64"/>
      <c r="F32" s="68"/>
      <c r="G32" s="66">
        <v>1.2</v>
      </c>
      <c r="H32" s="67">
        <f t="shared" si="0"/>
        <v>1.2</v>
      </c>
      <c r="I32" s="13"/>
      <c r="J32" s="13"/>
      <c r="K32" s="13" t="s">
        <v>324</v>
      </c>
    </row>
    <row r="33" spans="2:11" ht="15" customHeight="1">
      <c r="B33" s="380"/>
      <c r="C33" s="13" t="s">
        <v>244</v>
      </c>
      <c r="D33" s="12" t="s">
        <v>46</v>
      </c>
      <c r="E33" s="64"/>
      <c r="F33" s="68"/>
      <c r="G33" s="66">
        <v>1.7</v>
      </c>
      <c r="H33" s="67">
        <f t="shared" si="0"/>
        <v>1.7</v>
      </c>
      <c r="I33" s="13"/>
      <c r="J33" s="13"/>
      <c r="K33" s="13" t="s">
        <v>325</v>
      </c>
    </row>
    <row r="34" spans="2:11" ht="14.45" customHeight="1">
      <c r="B34" s="380"/>
      <c r="C34" s="13" t="s">
        <v>245</v>
      </c>
      <c r="D34" s="12" t="s">
        <v>46</v>
      </c>
      <c r="E34" s="64"/>
      <c r="F34" s="68"/>
      <c r="G34" s="66">
        <v>1.7</v>
      </c>
      <c r="H34" s="67">
        <f t="shared" si="0"/>
        <v>1.7</v>
      </c>
      <c r="I34" s="13"/>
      <c r="J34" s="13"/>
      <c r="K34" s="13" t="s">
        <v>326</v>
      </c>
    </row>
    <row r="35" spans="2:11" ht="15" customHeight="1">
      <c r="B35" s="380"/>
      <c r="C35" s="13" t="s">
        <v>246</v>
      </c>
      <c r="D35" s="12" t="s">
        <v>46</v>
      </c>
      <c r="E35" s="64"/>
      <c r="F35" s="68"/>
      <c r="G35" s="66">
        <v>0.3</v>
      </c>
      <c r="H35" s="67">
        <f t="shared" si="0"/>
        <v>0.3</v>
      </c>
      <c r="I35" s="13"/>
      <c r="J35" s="13"/>
      <c r="K35" s="13" t="s">
        <v>327</v>
      </c>
    </row>
    <row r="36" spans="2:11" ht="14.45" customHeight="1">
      <c r="B36" s="380"/>
      <c r="C36" s="13" t="s">
        <v>247</v>
      </c>
      <c r="D36" s="12" t="s">
        <v>46</v>
      </c>
      <c r="E36" s="64"/>
      <c r="F36" s="68"/>
      <c r="G36" s="66">
        <v>0.3</v>
      </c>
      <c r="H36" s="67">
        <f t="shared" si="0"/>
        <v>0.3</v>
      </c>
      <c r="I36" s="13"/>
      <c r="J36" s="13"/>
      <c r="K36" s="13" t="s">
        <v>328</v>
      </c>
    </row>
    <row r="37" spans="2:11" ht="15" customHeight="1">
      <c r="B37" s="380"/>
      <c r="C37" s="13" t="s">
        <v>248</v>
      </c>
      <c r="D37" s="12" t="s">
        <v>46</v>
      </c>
      <c r="E37" s="64"/>
      <c r="F37" s="68"/>
      <c r="G37" s="66">
        <v>0.4</v>
      </c>
      <c r="H37" s="67">
        <f t="shared" si="0"/>
        <v>0.4</v>
      </c>
      <c r="I37" s="13"/>
      <c r="J37" s="13"/>
      <c r="K37" s="13" t="s">
        <v>329</v>
      </c>
    </row>
    <row r="38" spans="2:11" ht="15" customHeight="1">
      <c r="B38" s="380"/>
      <c r="C38" s="13" t="s">
        <v>249</v>
      </c>
      <c r="D38" s="12" t="s">
        <v>46</v>
      </c>
      <c r="E38" s="64"/>
      <c r="F38" s="68"/>
      <c r="G38" s="66">
        <v>0.7</v>
      </c>
      <c r="H38" s="67">
        <f t="shared" si="0"/>
        <v>0.7</v>
      </c>
      <c r="I38" s="13"/>
      <c r="J38" s="13"/>
      <c r="K38" s="13" t="s">
        <v>330</v>
      </c>
    </row>
    <row r="39" spans="2:11" ht="15" customHeight="1">
      <c r="B39" s="380"/>
      <c r="C39" s="13" t="s">
        <v>298</v>
      </c>
      <c r="D39" s="12" t="s">
        <v>46</v>
      </c>
      <c r="E39" s="64"/>
      <c r="F39" s="68"/>
      <c r="G39" s="66">
        <v>3.4</v>
      </c>
      <c r="H39" s="67">
        <f t="shared" si="0"/>
        <v>3.4</v>
      </c>
      <c r="I39" s="13"/>
      <c r="J39" s="13"/>
      <c r="K39" s="13" t="s">
        <v>331</v>
      </c>
    </row>
    <row r="40" spans="2:11" ht="15" customHeight="1">
      <c r="B40" s="380"/>
      <c r="C40" s="13" t="s">
        <v>250</v>
      </c>
      <c r="D40" s="12" t="s">
        <v>46</v>
      </c>
      <c r="E40" s="64"/>
      <c r="F40" s="68"/>
      <c r="G40" s="66">
        <v>0.3</v>
      </c>
      <c r="H40" s="67">
        <f t="shared" si="0"/>
        <v>0.3</v>
      </c>
      <c r="I40" s="13"/>
      <c r="J40" s="13"/>
      <c r="K40" s="13" t="s">
        <v>332</v>
      </c>
    </row>
    <row r="41" spans="2:11" ht="15" customHeight="1">
      <c r="B41" s="380"/>
      <c r="C41" s="13" t="s">
        <v>251</v>
      </c>
      <c r="D41" s="12" t="s">
        <v>46</v>
      </c>
      <c r="E41" s="64"/>
      <c r="F41" s="68"/>
      <c r="G41" s="66">
        <v>0.2</v>
      </c>
      <c r="H41" s="67">
        <f t="shared" si="0"/>
        <v>0.2</v>
      </c>
      <c r="I41" s="13"/>
      <c r="J41" s="13"/>
      <c r="K41" s="13" t="s">
        <v>333</v>
      </c>
    </row>
    <row r="42" spans="2:11" ht="15" customHeight="1">
      <c r="B42" s="380"/>
      <c r="C42" s="13" t="s">
        <v>252</v>
      </c>
      <c r="D42" s="12" t="s">
        <v>46</v>
      </c>
      <c r="E42" s="64"/>
      <c r="F42" s="68"/>
      <c r="G42" s="66">
        <v>0.3</v>
      </c>
      <c r="H42" s="67">
        <f t="shared" si="0"/>
        <v>0.3</v>
      </c>
      <c r="I42" s="13"/>
      <c r="J42" s="13"/>
      <c r="K42" s="13" t="s">
        <v>334</v>
      </c>
    </row>
    <row r="43" spans="2:11" ht="15" customHeight="1">
      <c r="B43" s="380"/>
      <c r="C43" s="13" t="s">
        <v>253</v>
      </c>
      <c r="D43" s="12" t="s">
        <v>46</v>
      </c>
      <c r="E43" s="64"/>
      <c r="F43" s="68"/>
      <c r="G43" s="66">
        <v>0.9</v>
      </c>
      <c r="H43" s="67">
        <f t="shared" si="0"/>
        <v>0.9</v>
      </c>
      <c r="I43" s="13"/>
      <c r="J43" s="13"/>
      <c r="K43" s="13" t="s">
        <v>335</v>
      </c>
    </row>
    <row r="44" spans="2:11" ht="15" customHeight="1">
      <c r="B44" s="380"/>
      <c r="C44" s="13" t="s">
        <v>254</v>
      </c>
      <c r="D44" s="12" t="s">
        <v>46</v>
      </c>
      <c r="E44" s="64"/>
      <c r="F44" s="68"/>
      <c r="G44" s="66">
        <v>0.1</v>
      </c>
      <c r="H44" s="67">
        <f t="shared" si="0"/>
        <v>0.1</v>
      </c>
      <c r="I44" s="13"/>
      <c r="J44" s="13"/>
      <c r="K44" s="13" t="s">
        <v>336</v>
      </c>
    </row>
    <row r="45" spans="2:11" ht="15" customHeight="1">
      <c r="B45" s="380"/>
      <c r="C45" s="13" t="s">
        <v>255</v>
      </c>
      <c r="D45" s="12" t="s">
        <v>46</v>
      </c>
      <c r="E45" s="64"/>
      <c r="F45" s="68"/>
      <c r="G45" s="66">
        <v>0.2</v>
      </c>
      <c r="H45" s="67">
        <f t="shared" si="0"/>
        <v>0.2</v>
      </c>
      <c r="I45" s="13"/>
      <c r="J45" s="13"/>
      <c r="K45" s="13" t="s">
        <v>337</v>
      </c>
    </row>
    <row r="46" spans="2:11" ht="15" customHeight="1">
      <c r="B46" s="380"/>
      <c r="C46" s="13" t="s">
        <v>299</v>
      </c>
      <c r="D46" s="12" t="s">
        <v>46</v>
      </c>
      <c r="E46" s="64"/>
      <c r="F46" s="68"/>
      <c r="G46" s="66">
        <v>0.2</v>
      </c>
      <c r="H46" s="67">
        <f t="shared" si="0"/>
        <v>0.2</v>
      </c>
      <c r="I46" s="13"/>
      <c r="J46" s="13"/>
      <c r="K46" s="13" t="s">
        <v>338</v>
      </c>
    </row>
    <row r="47" spans="2:11" ht="15" customHeight="1">
      <c r="B47" s="380"/>
      <c r="C47" s="13" t="s">
        <v>256</v>
      </c>
      <c r="D47" s="12" t="s">
        <v>46</v>
      </c>
      <c r="E47" s="64"/>
      <c r="F47" s="68"/>
      <c r="G47" s="66">
        <v>0.9</v>
      </c>
      <c r="H47" s="67">
        <f t="shared" si="0"/>
        <v>0.9</v>
      </c>
      <c r="I47" s="13"/>
      <c r="J47" s="13"/>
      <c r="K47" s="13" t="s">
        <v>339</v>
      </c>
    </row>
    <row r="48" spans="2:11" ht="15" customHeight="1">
      <c r="B48" s="380"/>
      <c r="C48" s="13" t="s">
        <v>257</v>
      </c>
      <c r="D48" s="12" t="s">
        <v>46</v>
      </c>
      <c r="E48" s="64"/>
      <c r="F48" s="68"/>
      <c r="G48" s="66">
        <v>1.3</v>
      </c>
      <c r="H48" s="67">
        <f t="shared" si="0"/>
        <v>1.3</v>
      </c>
      <c r="I48" s="13"/>
      <c r="J48" s="13"/>
      <c r="K48" s="13" t="s">
        <v>340</v>
      </c>
    </row>
    <row r="49" spans="2:11" ht="15" customHeight="1">
      <c r="B49" s="380"/>
      <c r="C49" s="13" t="s">
        <v>258</v>
      </c>
      <c r="D49" s="12" t="s">
        <v>46</v>
      </c>
      <c r="E49" s="64"/>
      <c r="F49" s="68"/>
      <c r="G49" s="66">
        <v>0.2</v>
      </c>
      <c r="H49" s="67">
        <f t="shared" si="0"/>
        <v>0.2</v>
      </c>
      <c r="I49" s="13"/>
      <c r="J49" s="13"/>
      <c r="K49" s="13" t="s">
        <v>341</v>
      </c>
    </row>
    <row r="50" spans="2:11" ht="15" customHeight="1">
      <c r="B50" s="380"/>
      <c r="C50" s="13" t="s">
        <v>259</v>
      </c>
      <c r="D50" s="12" t="s">
        <v>46</v>
      </c>
      <c r="E50" s="64"/>
      <c r="F50" s="68"/>
      <c r="G50" s="66">
        <v>0.2</v>
      </c>
      <c r="H50" s="67">
        <f t="shared" si="0"/>
        <v>0.2</v>
      </c>
      <c r="I50" s="13"/>
      <c r="J50" s="13"/>
      <c r="K50" s="13" t="s">
        <v>342</v>
      </c>
    </row>
    <row r="51" spans="2:11" ht="15" customHeight="1">
      <c r="B51" s="380"/>
      <c r="C51" s="13" t="s">
        <v>260</v>
      </c>
      <c r="D51" s="12" t="s">
        <v>46</v>
      </c>
      <c r="E51" s="64"/>
      <c r="F51" s="68"/>
      <c r="G51" s="66">
        <v>0.2</v>
      </c>
      <c r="H51" s="67">
        <f t="shared" si="0"/>
        <v>0.2</v>
      </c>
      <c r="I51" s="13"/>
      <c r="J51" s="13"/>
      <c r="K51" s="13" t="s">
        <v>343</v>
      </c>
    </row>
    <row r="52" spans="2:11" ht="15" customHeight="1">
      <c r="B52" s="380"/>
      <c r="C52" s="13" t="s">
        <v>261</v>
      </c>
      <c r="D52" s="12" t="s">
        <v>46</v>
      </c>
      <c r="E52" s="64"/>
      <c r="F52" s="68"/>
      <c r="G52" s="66">
        <v>1.4</v>
      </c>
      <c r="H52" s="67">
        <f t="shared" si="0"/>
        <v>1.4</v>
      </c>
      <c r="I52" s="13"/>
      <c r="J52" s="13"/>
      <c r="K52" s="13" t="s">
        <v>344</v>
      </c>
    </row>
    <row r="53" spans="2:11" ht="15" customHeight="1">
      <c r="B53" s="380"/>
      <c r="C53" s="13" t="s">
        <v>262</v>
      </c>
      <c r="D53" s="12" t="s">
        <v>46</v>
      </c>
      <c r="E53" s="64"/>
      <c r="F53" s="68"/>
      <c r="G53" s="66">
        <v>1.2</v>
      </c>
      <c r="H53" s="67">
        <f t="shared" si="0"/>
        <v>1.2</v>
      </c>
      <c r="I53" s="13"/>
      <c r="J53" s="13"/>
      <c r="K53" s="13" t="s">
        <v>345</v>
      </c>
    </row>
    <row r="54" spans="2:11" ht="15" customHeight="1">
      <c r="B54" s="380"/>
      <c r="C54" s="13" t="s">
        <v>263</v>
      </c>
      <c r="D54" s="12" t="s">
        <v>46</v>
      </c>
      <c r="E54" s="64"/>
      <c r="F54" s="68"/>
      <c r="G54" s="66">
        <v>1.7</v>
      </c>
      <c r="H54" s="67">
        <f t="shared" si="0"/>
        <v>1.7</v>
      </c>
      <c r="I54" s="13"/>
      <c r="J54" s="13"/>
      <c r="K54" s="13" t="s">
        <v>346</v>
      </c>
    </row>
    <row r="55" spans="2:11" ht="15" customHeight="1">
      <c r="B55" s="380"/>
      <c r="C55" s="13" t="s">
        <v>264</v>
      </c>
      <c r="D55" s="12" t="s">
        <v>46</v>
      </c>
      <c r="E55" s="64"/>
      <c r="F55" s="68"/>
      <c r="G55" s="66">
        <v>1.7</v>
      </c>
      <c r="H55" s="67">
        <f t="shared" si="0"/>
        <v>1.7</v>
      </c>
      <c r="I55" s="13"/>
      <c r="J55" s="13"/>
      <c r="K55" s="13" t="s">
        <v>347</v>
      </c>
    </row>
    <row r="56" spans="2:11" ht="15" customHeight="1">
      <c r="B56" s="380"/>
      <c r="C56" s="13" t="s">
        <v>265</v>
      </c>
      <c r="D56" s="12" t="s">
        <v>46</v>
      </c>
      <c r="E56" s="64"/>
      <c r="F56" s="68"/>
      <c r="G56" s="66">
        <v>1.2</v>
      </c>
      <c r="H56" s="67">
        <f t="shared" si="0"/>
        <v>1.2</v>
      </c>
      <c r="I56" s="13"/>
      <c r="J56" s="13"/>
      <c r="K56" s="13" t="s">
        <v>348</v>
      </c>
    </row>
    <row r="57" spans="2:11" ht="15" customHeight="1">
      <c r="B57" s="380"/>
      <c r="C57" s="13" t="s">
        <v>266</v>
      </c>
      <c r="D57" s="12" t="s">
        <v>46</v>
      </c>
      <c r="E57" s="64"/>
      <c r="F57" s="68"/>
      <c r="G57" s="66">
        <v>0.3</v>
      </c>
      <c r="H57" s="67">
        <f t="shared" si="0"/>
        <v>0.3</v>
      </c>
      <c r="I57" s="13"/>
      <c r="J57" s="13"/>
      <c r="K57" s="13" t="s">
        <v>349</v>
      </c>
    </row>
    <row r="58" spans="2:11" ht="15" customHeight="1">
      <c r="B58" s="380"/>
      <c r="C58" s="13" t="s">
        <v>267</v>
      </c>
      <c r="D58" s="12" t="s">
        <v>46</v>
      </c>
      <c r="E58" s="64"/>
      <c r="F58" s="68"/>
      <c r="G58" s="66">
        <v>0.6</v>
      </c>
      <c r="H58" s="67">
        <f t="shared" si="0"/>
        <v>0.6</v>
      </c>
      <c r="I58" s="13"/>
      <c r="J58" s="13"/>
      <c r="K58" s="13" t="s">
        <v>350</v>
      </c>
    </row>
    <row r="59" spans="2:11" ht="15" customHeight="1">
      <c r="B59" s="380"/>
      <c r="C59" s="13" t="s">
        <v>268</v>
      </c>
      <c r="D59" s="12" t="s">
        <v>46</v>
      </c>
      <c r="E59" s="64"/>
      <c r="F59" s="68"/>
      <c r="G59" s="66">
        <v>0.2</v>
      </c>
      <c r="H59" s="67">
        <f t="shared" si="0"/>
        <v>0.2</v>
      </c>
      <c r="I59" s="13"/>
      <c r="J59" s="13"/>
      <c r="K59" s="13" t="s">
        <v>351</v>
      </c>
    </row>
    <row r="60" spans="2:11" ht="15" customHeight="1">
      <c r="B60" s="380"/>
      <c r="C60" s="13" t="s">
        <v>269</v>
      </c>
      <c r="D60" s="12" t="s">
        <v>46</v>
      </c>
      <c r="E60" s="64"/>
      <c r="F60" s="68"/>
      <c r="G60" s="66">
        <v>1.6</v>
      </c>
      <c r="H60" s="67">
        <f t="shared" si="0"/>
        <v>1.6</v>
      </c>
      <c r="I60" s="13"/>
      <c r="J60" s="13"/>
      <c r="K60" s="13" t="s">
        <v>352</v>
      </c>
    </row>
    <row r="61" spans="2:11" ht="15" customHeight="1">
      <c r="B61" s="380"/>
      <c r="C61" s="13" t="s">
        <v>270</v>
      </c>
      <c r="D61" s="12" t="s">
        <v>46</v>
      </c>
      <c r="E61" s="64"/>
      <c r="F61" s="68"/>
      <c r="G61" s="66">
        <v>0.2</v>
      </c>
      <c r="H61" s="67">
        <f t="shared" si="0"/>
        <v>0.2</v>
      </c>
      <c r="I61" s="13"/>
      <c r="J61" s="13"/>
      <c r="K61" s="13" t="s">
        <v>353</v>
      </c>
    </row>
    <row r="62" spans="2:11" ht="15" customHeight="1">
      <c r="B62" s="380"/>
      <c r="C62" s="13" t="s">
        <v>271</v>
      </c>
      <c r="D62" s="12" t="s">
        <v>46</v>
      </c>
      <c r="E62" s="64"/>
      <c r="F62" s="68"/>
      <c r="G62" s="66">
        <v>0.3</v>
      </c>
      <c r="H62" s="67">
        <f t="shared" si="0"/>
        <v>0.3</v>
      </c>
      <c r="I62" s="13"/>
      <c r="J62" s="13"/>
      <c r="K62" s="13" t="s">
        <v>354</v>
      </c>
    </row>
    <row r="63" spans="2:11" ht="15" customHeight="1">
      <c r="B63" s="380"/>
      <c r="C63" s="13" t="s">
        <v>272</v>
      </c>
      <c r="D63" s="12" t="s">
        <v>46</v>
      </c>
      <c r="E63" s="64"/>
      <c r="F63" s="68"/>
      <c r="G63" s="66">
        <v>0.6</v>
      </c>
      <c r="H63" s="67">
        <f t="shared" si="0"/>
        <v>0.6</v>
      </c>
      <c r="I63" s="13"/>
      <c r="J63" s="13"/>
      <c r="K63" s="13" t="s">
        <v>355</v>
      </c>
    </row>
    <row r="64" spans="2:11" ht="15" customHeight="1">
      <c r="B64" s="380"/>
      <c r="C64" s="13" t="s">
        <v>273</v>
      </c>
      <c r="D64" s="12" t="s">
        <v>46</v>
      </c>
      <c r="E64" s="64"/>
      <c r="F64" s="68"/>
      <c r="G64" s="66">
        <v>0.2</v>
      </c>
      <c r="H64" s="67">
        <f t="shared" si="0"/>
        <v>0.2</v>
      </c>
      <c r="I64" s="13"/>
      <c r="J64" s="13"/>
      <c r="K64" s="13" t="s">
        <v>356</v>
      </c>
    </row>
    <row r="65" spans="2:11" ht="15" customHeight="1">
      <c r="B65" s="380"/>
      <c r="C65" s="13" t="s">
        <v>274</v>
      </c>
      <c r="D65" s="12" t="s">
        <v>46</v>
      </c>
      <c r="E65" s="64"/>
      <c r="F65" s="68"/>
      <c r="G65" s="66">
        <v>1.3</v>
      </c>
      <c r="H65" s="67">
        <f t="shared" si="0"/>
        <v>1.3</v>
      </c>
      <c r="I65" s="13"/>
      <c r="J65" s="13"/>
      <c r="K65" s="13" t="s">
        <v>357</v>
      </c>
    </row>
    <row r="66" spans="2:11" ht="15" customHeight="1">
      <c r="B66" s="380"/>
      <c r="C66" s="13" t="s">
        <v>275</v>
      </c>
      <c r="D66" s="12" t="s">
        <v>46</v>
      </c>
      <c r="E66" s="64"/>
      <c r="F66" s="68"/>
      <c r="G66" s="66">
        <v>0.2</v>
      </c>
      <c r="H66" s="67">
        <f t="shared" si="0"/>
        <v>0.2</v>
      </c>
      <c r="I66" s="13"/>
      <c r="J66" s="13"/>
      <c r="K66" s="13" t="s">
        <v>358</v>
      </c>
    </row>
    <row r="67" spans="2:11" ht="15" customHeight="1">
      <c r="B67" s="380"/>
      <c r="C67" s="13" t="s">
        <v>276</v>
      </c>
      <c r="D67" s="12" t="s">
        <v>46</v>
      </c>
      <c r="E67" s="64"/>
      <c r="F67" s="68"/>
      <c r="G67" s="66">
        <v>0.7</v>
      </c>
      <c r="H67" s="67">
        <f t="shared" si="0"/>
        <v>0.7</v>
      </c>
      <c r="I67" s="13"/>
      <c r="J67" s="13"/>
      <c r="K67" s="13" t="s">
        <v>359</v>
      </c>
    </row>
    <row r="68" spans="2:11" ht="15" customHeight="1">
      <c r="B68" s="380"/>
      <c r="C68" s="13" t="s">
        <v>277</v>
      </c>
      <c r="D68" s="12" t="s">
        <v>46</v>
      </c>
      <c r="E68" s="64"/>
      <c r="F68" s="68"/>
      <c r="G68" s="66">
        <v>0.3</v>
      </c>
      <c r="H68" s="67">
        <f t="shared" si="0"/>
        <v>0.3</v>
      </c>
      <c r="I68" s="13"/>
      <c r="J68" s="13"/>
      <c r="K68" s="13" t="s">
        <v>360</v>
      </c>
    </row>
    <row r="69" spans="2:11" ht="15" customHeight="1">
      <c r="B69" s="380"/>
      <c r="C69" s="13" t="s">
        <v>661</v>
      </c>
      <c r="D69" s="12" t="s">
        <v>46</v>
      </c>
      <c r="E69" s="64"/>
      <c r="F69" s="68"/>
      <c r="G69" s="66">
        <v>0.4</v>
      </c>
      <c r="H69" s="67">
        <f t="shared" si="0"/>
        <v>0.4</v>
      </c>
      <c r="I69" s="13"/>
      <c r="J69" s="13"/>
      <c r="K69" s="13" t="s">
        <v>361</v>
      </c>
    </row>
    <row r="70" spans="2:11" ht="15" customHeight="1">
      <c r="B70" s="380"/>
      <c r="C70" s="13" t="s">
        <v>660</v>
      </c>
      <c r="D70" s="12" t="s">
        <v>46</v>
      </c>
      <c r="E70" s="64"/>
      <c r="F70" s="68"/>
      <c r="G70" s="66">
        <v>0.4</v>
      </c>
      <c r="H70" s="67">
        <f t="shared" si="0"/>
        <v>0.4</v>
      </c>
      <c r="I70" s="13"/>
      <c r="J70" s="13"/>
      <c r="K70" s="13" t="s">
        <v>362</v>
      </c>
    </row>
    <row r="71" spans="2:11" ht="15" customHeight="1">
      <c r="B71" s="380"/>
      <c r="C71" s="13" t="s">
        <v>278</v>
      </c>
      <c r="D71" s="12" t="s">
        <v>46</v>
      </c>
      <c r="E71" s="64"/>
      <c r="F71" s="68"/>
      <c r="G71" s="66">
        <v>0.4</v>
      </c>
      <c r="H71" s="67">
        <f t="shared" si="0"/>
        <v>0.4</v>
      </c>
      <c r="I71" s="13"/>
      <c r="J71" s="13"/>
      <c r="K71" s="13" t="s">
        <v>363</v>
      </c>
    </row>
    <row r="72" spans="2:11" ht="15" customHeight="1">
      <c r="B72" s="380"/>
      <c r="C72" s="13" t="s">
        <v>279</v>
      </c>
      <c r="D72" s="12" t="s">
        <v>46</v>
      </c>
      <c r="E72" s="64"/>
      <c r="F72" s="68"/>
      <c r="G72" s="66">
        <v>0.2</v>
      </c>
      <c r="H72" s="67">
        <f t="shared" ref="H72:H135" si="1">SUM(E72:G72)</f>
        <v>0.2</v>
      </c>
      <c r="I72" s="13"/>
      <c r="J72" s="13"/>
      <c r="K72" s="13" t="s">
        <v>364</v>
      </c>
    </row>
    <row r="73" spans="2:11" ht="15" customHeight="1">
      <c r="B73" s="380"/>
      <c r="C73" s="13" t="s">
        <v>280</v>
      </c>
      <c r="D73" s="12" t="s">
        <v>46</v>
      </c>
      <c r="E73" s="64"/>
      <c r="F73" s="68"/>
      <c r="G73" s="66">
        <v>0.7</v>
      </c>
      <c r="H73" s="67">
        <f t="shared" si="1"/>
        <v>0.7</v>
      </c>
      <c r="I73" s="13"/>
      <c r="J73" s="13"/>
      <c r="K73" s="13" t="s">
        <v>365</v>
      </c>
    </row>
    <row r="74" spans="2:11" ht="15" customHeight="1">
      <c r="B74" s="380"/>
      <c r="C74" s="13" t="s">
        <v>281</v>
      </c>
      <c r="D74" s="12" t="s">
        <v>46</v>
      </c>
      <c r="E74" s="64"/>
      <c r="F74" s="68"/>
      <c r="G74" s="66">
        <v>0.2</v>
      </c>
      <c r="H74" s="67">
        <f t="shared" si="1"/>
        <v>0.2</v>
      </c>
      <c r="I74" s="13"/>
      <c r="J74" s="13"/>
      <c r="K74" s="13" t="s">
        <v>366</v>
      </c>
    </row>
    <row r="75" spans="2:11" ht="15" customHeight="1">
      <c r="B75" s="380"/>
      <c r="C75" s="13" t="s">
        <v>662</v>
      </c>
      <c r="D75" s="12" t="s">
        <v>46</v>
      </c>
      <c r="E75" s="64"/>
      <c r="F75" s="68"/>
      <c r="G75" s="66">
        <v>0.6</v>
      </c>
      <c r="H75" s="67">
        <f t="shared" si="1"/>
        <v>0.6</v>
      </c>
      <c r="I75" s="13"/>
      <c r="J75" s="13"/>
      <c r="K75" s="13" t="s">
        <v>367</v>
      </c>
    </row>
    <row r="76" spans="2:11" ht="15" customHeight="1">
      <c r="B76" s="380"/>
      <c r="C76" s="13" t="s">
        <v>282</v>
      </c>
      <c r="D76" s="12" t="s">
        <v>46</v>
      </c>
      <c r="E76" s="64"/>
      <c r="F76" s="68"/>
      <c r="G76" s="66">
        <v>0.8</v>
      </c>
      <c r="H76" s="67">
        <f t="shared" si="1"/>
        <v>0.8</v>
      </c>
      <c r="I76" s="13"/>
      <c r="J76" s="13"/>
      <c r="K76" s="13" t="s">
        <v>368</v>
      </c>
    </row>
    <row r="77" spans="2:11" ht="15" customHeight="1">
      <c r="B77" s="380"/>
      <c r="C77" s="13" t="s">
        <v>283</v>
      </c>
      <c r="D77" s="12" t="s">
        <v>46</v>
      </c>
      <c r="E77" s="64"/>
      <c r="F77" s="68"/>
      <c r="G77" s="66">
        <v>0.3</v>
      </c>
      <c r="H77" s="67">
        <f t="shared" si="1"/>
        <v>0.3</v>
      </c>
      <c r="I77" s="13"/>
      <c r="J77" s="13"/>
      <c r="K77" s="13" t="s">
        <v>369</v>
      </c>
    </row>
    <row r="78" spans="2:11" ht="15" customHeight="1">
      <c r="B78" s="380"/>
      <c r="C78" s="13" t="s">
        <v>284</v>
      </c>
      <c r="D78" s="12" t="s">
        <v>46</v>
      </c>
      <c r="E78" s="64"/>
      <c r="F78" s="68"/>
      <c r="G78" s="66">
        <v>0.4</v>
      </c>
      <c r="H78" s="67">
        <f t="shared" si="1"/>
        <v>0.4</v>
      </c>
      <c r="I78" s="13"/>
      <c r="J78" s="13"/>
      <c r="K78" s="13" t="s">
        <v>370</v>
      </c>
    </row>
    <row r="79" spans="2:11" ht="15" customHeight="1">
      <c r="B79" s="380"/>
      <c r="C79" s="13" t="s">
        <v>663</v>
      </c>
      <c r="D79" s="12" t="s">
        <v>46</v>
      </c>
      <c r="E79" s="64"/>
      <c r="F79" s="68"/>
      <c r="G79" s="66">
        <v>1.1000000000000001</v>
      </c>
      <c r="H79" s="67">
        <f t="shared" si="1"/>
        <v>1.1000000000000001</v>
      </c>
      <c r="I79" s="13"/>
      <c r="J79" s="13"/>
      <c r="K79" s="13" t="s">
        <v>371</v>
      </c>
    </row>
    <row r="80" spans="2:11" ht="15" customHeight="1">
      <c r="B80" s="380"/>
      <c r="C80" s="13" t="s">
        <v>286</v>
      </c>
      <c r="D80" s="12" t="s">
        <v>46</v>
      </c>
      <c r="E80" s="64"/>
      <c r="F80" s="68"/>
      <c r="G80" s="66">
        <v>0.9</v>
      </c>
      <c r="H80" s="67">
        <f t="shared" si="1"/>
        <v>0.9</v>
      </c>
      <c r="I80" s="13"/>
      <c r="J80" s="13"/>
      <c r="K80" s="13" t="s">
        <v>372</v>
      </c>
    </row>
    <row r="81" spans="2:11" ht="15" customHeight="1">
      <c r="B81" s="380"/>
      <c r="C81" s="13" t="s">
        <v>300</v>
      </c>
      <c r="D81" s="12" t="s">
        <v>46</v>
      </c>
      <c r="E81" s="64"/>
      <c r="F81" s="68"/>
      <c r="G81" s="66">
        <v>2.9</v>
      </c>
      <c r="H81" s="67">
        <f t="shared" si="1"/>
        <v>2.9</v>
      </c>
      <c r="I81" s="13"/>
      <c r="J81" s="13"/>
      <c r="K81" s="13" t="s">
        <v>373</v>
      </c>
    </row>
    <row r="82" spans="2:11" ht="15" customHeight="1">
      <c r="B82" s="380"/>
      <c r="C82" s="13" t="s">
        <v>287</v>
      </c>
      <c r="D82" s="12" t="s">
        <v>46</v>
      </c>
      <c r="E82" s="64"/>
      <c r="F82" s="68"/>
      <c r="G82" s="66">
        <v>1.6</v>
      </c>
      <c r="H82" s="67">
        <f t="shared" si="1"/>
        <v>1.6</v>
      </c>
      <c r="I82" s="13"/>
      <c r="J82" s="13"/>
      <c r="K82" s="13" t="s">
        <v>374</v>
      </c>
    </row>
    <row r="83" spans="2:11" ht="15" customHeight="1">
      <c r="B83" s="380"/>
      <c r="C83" s="13" t="s">
        <v>288</v>
      </c>
      <c r="D83" s="12" t="s">
        <v>46</v>
      </c>
      <c r="E83" s="64"/>
      <c r="F83" s="68"/>
      <c r="G83" s="66">
        <v>1.8</v>
      </c>
      <c r="H83" s="67">
        <f t="shared" si="1"/>
        <v>1.8</v>
      </c>
      <c r="I83" s="13"/>
      <c r="J83" s="13"/>
      <c r="K83" s="13" t="s">
        <v>375</v>
      </c>
    </row>
    <row r="84" spans="2:11" ht="15" customHeight="1">
      <c r="B84" s="380"/>
      <c r="C84" s="13" t="s">
        <v>289</v>
      </c>
      <c r="D84" s="12" t="s">
        <v>46</v>
      </c>
      <c r="E84" s="64"/>
      <c r="F84" s="68"/>
      <c r="G84" s="66">
        <v>1.9</v>
      </c>
      <c r="H84" s="67">
        <f t="shared" si="1"/>
        <v>1.9</v>
      </c>
      <c r="I84" s="13"/>
      <c r="J84" s="13"/>
      <c r="K84" s="13" t="s">
        <v>376</v>
      </c>
    </row>
    <row r="85" spans="2:11" ht="15" customHeight="1">
      <c r="B85" s="380"/>
      <c r="C85" s="13" t="s">
        <v>290</v>
      </c>
      <c r="D85" s="12" t="s">
        <v>46</v>
      </c>
      <c r="E85" s="64"/>
      <c r="F85" s="68"/>
      <c r="G85" s="66">
        <v>4.3</v>
      </c>
      <c r="H85" s="67">
        <f t="shared" si="1"/>
        <v>4.3</v>
      </c>
      <c r="I85" s="13"/>
      <c r="J85" s="13"/>
      <c r="K85" s="13" t="s">
        <v>377</v>
      </c>
    </row>
    <row r="86" spans="2:11" ht="15" customHeight="1">
      <c r="B86" s="380"/>
      <c r="C86" s="13" t="s">
        <v>291</v>
      </c>
      <c r="D86" s="12" t="s">
        <v>46</v>
      </c>
      <c r="E86" s="64"/>
      <c r="F86" s="68"/>
      <c r="G86" s="66">
        <v>0.4</v>
      </c>
      <c r="H86" s="67">
        <f t="shared" si="1"/>
        <v>0.4</v>
      </c>
      <c r="I86" s="13"/>
      <c r="J86" s="13"/>
      <c r="K86" s="13" t="s">
        <v>378</v>
      </c>
    </row>
    <row r="87" spans="2:11" ht="15" customHeight="1">
      <c r="B87" s="380"/>
      <c r="C87" s="13" t="s">
        <v>292</v>
      </c>
      <c r="D87" s="12" t="s">
        <v>46</v>
      </c>
      <c r="E87" s="64"/>
      <c r="F87" s="68"/>
      <c r="G87" s="66">
        <v>0.3</v>
      </c>
      <c r="H87" s="67">
        <f t="shared" si="1"/>
        <v>0.3</v>
      </c>
      <c r="I87" s="13"/>
      <c r="J87" s="13"/>
      <c r="K87" s="13" t="s">
        <v>379</v>
      </c>
    </row>
    <row r="88" spans="2:11" ht="15" customHeight="1">
      <c r="B88" s="380"/>
      <c r="C88" s="13" t="s">
        <v>293</v>
      </c>
      <c r="D88" s="12" t="s">
        <v>46</v>
      </c>
      <c r="E88" s="64"/>
      <c r="F88" s="68"/>
      <c r="G88" s="66">
        <v>0.3</v>
      </c>
      <c r="H88" s="67">
        <f t="shared" si="1"/>
        <v>0.3</v>
      </c>
      <c r="I88" s="13"/>
      <c r="J88" s="13"/>
      <c r="K88" s="13" t="s">
        <v>380</v>
      </c>
    </row>
    <row r="89" spans="2:11" ht="15" customHeight="1">
      <c r="B89" s="380"/>
      <c r="C89" s="13" t="s">
        <v>294</v>
      </c>
      <c r="D89" s="12" t="s">
        <v>46</v>
      </c>
      <c r="E89" s="64"/>
      <c r="F89" s="68"/>
      <c r="G89" s="66">
        <v>0.1</v>
      </c>
      <c r="H89" s="67">
        <f t="shared" si="1"/>
        <v>0.1</v>
      </c>
      <c r="I89" s="13"/>
      <c r="J89" s="13"/>
      <c r="K89" s="13" t="s">
        <v>381</v>
      </c>
    </row>
    <row r="90" spans="2:11" ht="15" customHeight="1">
      <c r="B90" s="380"/>
      <c r="C90" s="13" t="s">
        <v>295</v>
      </c>
      <c r="D90" s="12" t="s">
        <v>46</v>
      </c>
      <c r="E90" s="64"/>
      <c r="F90" s="68"/>
      <c r="G90" s="66">
        <v>0.2</v>
      </c>
      <c r="H90" s="67">
        <f t="shared" si="1"/>
        <v>0.2</v>
      </c>
      <c r="I90" s="13"/>
      <c r="J90" s="13"/>
      <c r="K90" s="13" t="s">
        <v>382</v>
      </c>
    </row>
    <row r="91" spans="2:11" ht="15" customHeight="1" thickBot="1">
      <c r="B91" s="382"/>
      <c r="C91" s="19" t="s">
        <v>296</v>
      </c>
      <c r="D91" s="81" t="s">
        <v>46</v>
      </c>
      <c r="E91" s="69"/>
      <c r="F91" s="70"/>
      <c r="G91" s="71">
        <v>0.2</v>
      </c>
      <c r="H91" s="72">
        <f t="shared" si="1"/>
        <v>0.2</v>
      </c>
      <c r="I91" s="19"/>
      <c r="J91" s="19"/>
      <c r="K91" s="19" t="s">
        <v>415</v>
      </c>
    </row>
    <row r="92" spans="2:11" ht="15" customHeight="1">
      <c r="B92" s="379" t="s">
        <v>215</v>
      </c>
      <c r="C92" s="13" t="s">
        <v>383</v>
      </c>
      <c r="D92" s="12" t="s">
        <v>46</v>
      </c>
      <c r="E92" s="64"/>
      <c r="F92" s="65"/>
      <c r="G92" s="66">
        <v>9</v>
      </c>
      <c r="H92" s="67">
        <f t="shared" si="1"/>
        <v>9</v>
      </c>
      <c r="I92" s="13"/>
      <c r="J92" s="13"/>
      <c r="K92" s="13" t="s">
        <v>416</v>
      </c>
    </row>
    <row r="93" spans="2:11" ht="14.45" customHeight="1">
      <c r="B93" s="380"/>
      <c r="C93" s="13" t="s">
        <v>385</v>
      </c>
      <c r="D93" s="12" t="s">
        <v>46</v>
      </c>
      <c r="E93" s="64"/>
      <c r="F93" s="65"/>
      <c r="G93" s="66">
        <v>11.5</v>
      </c>
      <c r="H93" s="67">
        <f t="shared" si="1"/>
        <v>11.5</v>
      </c>
      <c r="I93" s="13"/>
      <c r="J93" s="13"/>
      <c r="K93" s="13" t="s">
        <v>417</v>
      </c>
    </row>
    <row r="94" spans="2:11" ht="14.45" customHeight="1">
      <c r="B94" s="380"/>
      <c r="C94" s="13" t="s">
        <v>384</v>
      </c>
      <c r="D94" s="12" t="s">
        <v>46</v>
      </c>
      <c r="E94" s="64"/>
      <c r="F94" s="65"/>
      <c r="G94" s="66">
        <v>3</v>
      </c>
      <c r="H94" s="67">
        <f t="shared" si="1"/>
        <v>3</v>
      </c>
      <c r="I94" s="13"/>
      <c r="J94" s="13"/>
      <c r="K94" s="13" t="s">
        <v>418</v>
      </c>
    </row>
    <row r="95" spans="2:11" ht="14.45" customHeight="1">
      <c r="B95" s="380"/>
      <c r="C95" s="13" t="s">
        <v>386</v>
      </c>
      <c r="D95" s="12" t="s">
        <v>46</v>
      </c>
      <c r="E95" s="64"/>
      <c r="F95" s="65"/>
      <c r="G95" s="66">
        <v>1.7</v>
      </c>
      <c r="H95" s="67">
        <f t="shared" si="1"/>
        <v>1.7</v>
      </c>
      <c r="I95" s="13"/>
      <c r="J95" s="13"/>
      <c r="K95" s="13" t="s">
        <v>419</v>
      </c>
    </row>
    <row r="96" spans="2:11" ht="14.45" customHeight="1">
      <c r="B96" s="380"/>
      <c r="C96" s="13" t="s">
        <v>387</v>
      </c>
      <c r="D96" s="12" t="s">
        <v>46</v>
      </c>
      <c r="E96" s="64"/>
      <c r="F96" s="65"/>
      <c r="G96" s="66">
        <v>1.7</v>
      </c>
      <c r="H96" s="67">
        <f t="shared" si="1"/>
        <v>1.7</v>
      </c>
      <c r="I96" s="13"/>
      <c r="J96" s="13"/>
      <c r="K96" s="13" t="s">
        <v>420</v>
      </c>
    </row>
    <row r="97" spans="2:11" ht="14.45" customHeight="1">
      <c r="B97" s="380"/>
      <c r="C97" s="13" t="s">
        <v>388</v>
      </c>
      <c r="D97" s="12" t="s">
        <v>46</v>
      </c>
      <c r="E97" s="64"/>
      <c r="F97" s="65"/>
      <c r="G97" s="66">
        <v>1.9</v>
      </c>
      <c r="H97" s="67">
        <f t="shared" si="1"/>
        <v>1.9</v>
      </c>
      <c r="I97" s="13"/>
      <c r="J97" s="13"/>
      <c r="K97" s="13" t="s">
        <v>421</v>
      </c>
    </row>
    <row r="98" spans="2:11" ht="14.45" customHeight="1">
      <c r="B98" s="380"/>
      <c r="C98" s="13" t="s">
        <v>389</v>
      </c>
      <c r="D98" s="12" t="s">
        <v>46</v>
      </c>
      <c r="E98" s="64"/>
      <c r="F98" s="65"/>
      <c r="G98" s="66">
        <v>0.6</v>
      </c>
      <c r="H98" s="67">
        <f t="shared" si="1"/>
        <v>0.6</v>
      </c>
      <c r="I98" s="13"/>
      <c r="J98" s="13"/>
      <c r="K98" s="13" t="s">
        <v>422</v>
      </c>
    </row>
    <row r="99" spans="2:11" ht="14.45" customHeight="1">
      <c r="B99" s="380"/>
      <c r="C99" s="13" t="s">
        <v>390</v>
      </c>
      <c r="D99" s="12" t="s">
        <v>46</v>
      </c>
      <c r="E99" s="64"/>
      <c r="F99" s="65"/>
      <c r="G99" s="66">
        <v>5.7</v>
      </c>
      <c r="H99" s="67">
        <f t="shared" si="1"/>
        <v>5.7</v>
      </c>
      <c r="I99" s="13"/>
      <c r="J99" s="13"/>
      <c r="K99" s="13" t="s">
        <v>423</v>
      </c>
    </row>
    <row r="100" spans="2:11" ht="14.45" customHeight="1">
      <c r="B100" s="380"/>
      <c r="C100" s="13" t="s">
        <v>391</v>
      </c>
      <c r="D100" s="12" t="s">
        <v>46</v>
      </c>
      <c r="E100" s="64"/>
      <c r="F100" s="65"/>
      <c r="G100" s="66">
        <v>7.2</v>
      </c>
      <c r="H100" s="67">
        <f t="shared" si="1"/>
        <v>7.2</v>
      </c>
      <c r="I100" s="13"/>
      <c r="J100" s="13"/>
      <c r="K100" s="13" t="s">
        <v>424</v>
      </c>
    </row>
    <row r="101" spans="2:11" ht="14.45" customHeight="1">
      <c r="B101" s="380"/>
      <c r="C101" s="13" t="s">
        <v>392</v>
      </c>
      <c r="D101" s="12" t="s">
        <v>46</v>
      </c>
      <c r="E101" s="64"/>
      <c r="F101" s="65"/>
      <c r="G101" s="66">
        <v>5.5</v>
      </c>
      <c r="H101" s="67">
        <f t="shared" si="1"/>
        <v>5.5</v>
      </c>
      <c r="I101" s="13"/>
      <c r="J101" s="13"/>
      <c r="K101" s="13" t="s">
        <v>425</v>
      </c>
    </row>
    <row r="102" spans="2:11" ht="14.45" customHeight="1">
      <c r="B102" s="380"/>
      <c r="C102" s="13" t="s">
        <v>393</v>
      </c>
      <c r="D102" s="12" t="s">
        <v>46</v>
      </c>
      <c r="E102" s="64"/>
      <c r="F102" s="65"/>
      <c r="G102" s="66">
        <v>6.9</v>
      </c>
      <c r="H102" s="67">
        <f t="shared" si="1"/>
        <v>6.9</v>
      </c>
      <c r="I102" s="13"/>
      <c r="J102" s="13"/>
      <c r="K102" s="13" t="s">
        <v>426</v>
      </c>
    </row>
    <row r="103" spans="2:11" ht="14.45" customHeight="1">
      <c r="B103" s="380"/>
      <c r="C103" s="13" t="s">
        <v>394</v>
      </c>
      <c r="D103" s="12" t="s">
        <v>46</v>
      </c>
      <c r="E103" s="64"/>
      <c r="F103" s="65"/>
      <c r="G103" s="66">
        <v>7</v>
      </c>
      <c r="H103" s="67">
        <f t="shared" si="1"/>
        <v>7</v>
      </c>
      <c r="I103" s="13"/>
      <c r="J103" s="13"/>
      <c r="K103" s="13" t="s">
        <v>427</v>
      </c>
    </row>
    <row r="104" spans="2:11" ht="14.45" customHeight="1">
      <c r="B104" s="380"/>
      <c r="C104" s="13" t="s">
        <v>395</v>
      </c>
      <c r="D104" s="12" t="s">
        <v>46</v>
      </c>
      <c r="E104" s="64"/>
      <c r="F104" s="65"/>
      <c r="G104" s="66">
        <v>6</v>
      </c>
      <c r="H104" s="67">
        <f t="shared" si="1"/>
        <v>6</v>
      </c>
      <c r="I104" s="13"/>
      <c r="J104" s="13"/>
      <c r="K104" s="13" t="s">
        <v>428</v>
      </c>
    </row>
    <row r="105" spans="2:11" ht="14.45" customHeight="1">
      <c r="B105" s="380"/>
      <c r="C105" s="13" t="s">
        <v>396</v>
      </c>
      <c r="D105" s="12" t="s">
        <v>46</v>
      </c>
      <c r="E105" s="64"/>
      <c r="F105" s="65"/>
      <c r="G105" s="66">
        <v>6.3</v>
      </c>
      <c r="H105" s="67">
        <f t="shared" si="1"/>
        <v>6.3</v>
      </c>
      <c r="I105" s="13"/>
      <c r="J105" s="13"/>
      <c r="K105" s="13" t="s">
        <v>429</v>
      </c>
    </row>
    <row r="106" spans="2:11" ht="14.45" customHeight="1">
      <c r="B106" s="380"/>
      <c r="C106" s="13" t="s">
        <v>397</v>
      </c>
      <c r="D106" s="12" t="s">
        <v>46</v>
      </c>
      <c r="E106" s="64"/>
      <c r="F106" s="65"/>
      <c r="G106" s="66">
        <v>2</v>
      </c>
      <c r="H106" s="67">
        <f t="shared" si="1"/>
        <v>2</v>
      </c>
      <c r="I106" s="13"/>
      <c r="J106" s="13"/>
      <c r="K106" s="13" t="s">
        <v>430</v>
      </c>
    </row>
    <row r="107" spans="2:11" ht="14.45" customHeight="1">
      <c r="B107" s="380"/>
      <c r="C107" s="13" t="s">
        <v>398</v>
      </c>
      <c r="D107" s="12" t="s">
        <v>46</v>
      </c>
      <c r="E107" s="64"/>
      <c r="F107" s="65"/>
      <c r="G107" s="66">
        <v>1.4</v>
      </c>
      <c r="H107" s="67">
        <f t="shared" si="1"/>
        <v>1.4</v>
      </c>
      <c r="I107" s="13"/>
      <c r="J107" s="13"/>
      <c r="K107" s="13" t="s">
        <v>431</v>
      </c>
    </row>
    <row r="108" spans="2:11" ht="14.45" customHeight="1">
      <c r="B108" s="380"/>
      <c r="C108" s="13" t="s">
        <v>399</v>
      </c>
      <c r="D108" s="12" t="s">
        <v>46</v>
      </c>
      <c r="E108" s="64"/>
      <c r="F108" s="65"/>
      <c r="G108" s="66">
        <v>1.2</v>
      </c>
      <c r="H108" s="67">
        <f t="shared" si="1"/>
        <v>1.2</v>
      </c>
      <c r="I108" s="13"/>
      <c r="J108" s="13"/>
      <c r="K108" s="13" t="s">
        <v>432</v>
      </c>
    </row>
    <row r="109" spans="2:11" ht="14.45" customHeight="1">
      <c r="B109" s="380"/>
      <c r="C109" s="13" t="s">
        <v>400</v>
      </c>
      <c r="D109" s="12" t="s">
        <v>46</v>
      </c>
      <c r="E109" s="64"/>
      <c r="F109" s="65"/>
      <c r="G109" s="66">
        <v>1.3</v>
      </c>
      <c r="H109" s="67">
        <f t="shared" si="1"/>
        <v>1.3</v>
      </c>
      <c r="I109" s="13"/>
      <c r="J109" s="13"/>
      <c r="K109" s="13" t="s">
        <v>433</v>
      </c>
    </row>
    <row r="110" spans="2:11" ht="14.45" customHeight="1">
      <c r="B110" s="380"/>
      <c r="C110" s="13" t="s">
        <v>401</v>
      </c>
      <c r="D110" s="12" t="s">
        <v>46</v>
      </c>
      <c r="E110" s="64"/>
      <c r="F110" s="65"/>
      <c r="G110" s="66">
        <v>1.1000000000000001</v>
      </c>
      <c r="H110" s="67">
        <f t="shared" si="1"/>
        <v>1.1000000000000001</v>
      </c>
      <c r="I110" s="13"/>
      <c r="J110" s="13"/>
      <c r="K110" s="13" t="s">
        <v>434</v>
      </c>
    </row>
    <row r="111" spans="2:11" ht="14.45" customHeight="1">
      <c r="B111" s="380"/>
      <c r="C111" s="13" t="s">
        <v>402</v>
      </c>
      <c r="D111" s="12" t="s">
        <v>46</v>
      </c>
      <c r="E111" s="64"/>
      <c r="F111" s="65"/>
      <c r="G111" s="73">
        <v>1.7</v>
      </c>
      <c r="H111" s="74">
        <f t="shared" si="1"/>
        <v>1.7</v>
      </c>
      <c r="I111" s="13"/>
      <c r="J111" s="13"/>
      <c r="K111" s="13" t="s">
        <v>435</v>
      </c>
    </row>
    <row r="112" spans="2:11" ht="14.45" customHeight="1">
      <c r="B112" s="380"/>
      <c r="C112" s="13" t="s">
        <v>403</v>
      </c>
      <c r="D112" s="12" t="s">
        <v>46</v>
      </c>
      <c r="E112" s="64"/>
      <c r="F112" s="65"/>
      <c r="G112" s="66">
        <v>0.3</v>
      </c>
      <c r="H112" s="67">
        <f t="shared" si="1"/>
        <v>0.3</v>
      </c>
      <c r="I112" s="13"/>
      <c r="J112" s="13"/>
      <c r="K112" s="13" t="s">
        <v>436</v>
      </c>
    </row>
    <row r="113" spans="2:11" ht="14.45" customHeight="1">
      <c r="B113" s="380"/>
      <c r="C113" s="13" t="s">
        <v>404</v>
      </c>
      <c r="D113" s="12" t="s">
        <v>46</v>
      </c>
      <c r="E113" s="64"/>
      <c r="F113" s="65"/>
      <c r="G113" s="66">
        <v>0.3</v>
      </c>
      <c r="H113" s="67">
        <f t="shared" si="1"/>
        <v>0.3</v>
      </c>
      <c r="I113" s="13"/>
      <c r="J113" s="13"/>
      <c r="K113" s="13" t="s">
        <v>437</v>
      </c>
    </row>
    <row r="114" spans="2:11" ht="14.45" customHeight="1">
      <c r="B114" s="380"/>
      <c r="C114" s="13" t="s">
        <v>405</v>
      </c>
      <c r="D114" s="12" t="s">
        <v>46</v>
      </c>
      <c r="E114" s="64"/>
      <c r="F114" s="65"/>
      <c r="G114" s="66">
        <v>0.3</v>
      </c>
      <c r="H114" s="67">
        <f t="shared" si="1"/>
        <v>0.3</v>
      </c>
      <c r="I114" s="13"/>
      <c r="J114" s="13"/>
      <c r="K114" s="13" t="s">
        <v>438</v>
      </c>
    </row>
    <row r="115" spans="2:11" ht="14.45" customHeight="1">
      <c r="B115" s="380"/>
      <c r="C115" s="13" t="s">
        <v>406</v>
      </c>
      <c r="D115" s="12" t="s">
        <v>46</v>
      </c>
      <c r="E115" s="64"/>
      <c r="F115" s="65"/>
      <c r="G115" s="66">
        <v>0.4</v>
      </c>
      <c r="H115" s="67">
        <f t="shared" si="1"/>
        <v>0.4</v>
      </c>
      <c r="I115" s="13"/>
      <c r="J115" s="13"/>
      <c r="K115" s="13" t="s">
        <v>439</v>
      </c>
    </row>
    <row r="116" spans="2:11" ht="14.45" customHeight="1">
      <c r="B116" s="380"/>
      <c r="C116" s="13" t="s">
        <v>407</v>
      </c>
      <c r="D116" s="12" t="s">
        <v>46</v>
      </c>
      <c r="E116" s="64"/>
      <c r="F116" s="65"/>
      <c r="G116" s="66">
        <v>3.3</v>
      </c>
      <c r="H116" s="67">
        <f t="shared" si="1"/>
        <v>3.3</v>
      </c>
      <c r="I116" s="13"/>
      <c r="J116" s="13"/>
      <c r="K116" s="13" t="s">
        <v>440</v>
      </c>
    </row>
    <row r="117" spans="2:11" ht="14.45" customHeight="1">
      <c r="B117" s="380"/>
      <c r="C117" s="13" t="s">
        <v>408</v>
      </c>
      <c r="D117" s="12" t="s">
        <v>46</v>
      </c>
      <c r="E117" s="64"/>
      <c r="F117" s="65"/>
      <c r="G117" s="66">
        <v>4.0999999999999996</v>
      </c>
      <c r="H117" s="67">
        <f t="shared" si="1"/>
        <v>4.0999999999999996</v>
      </c>
      <c r="I117" s="13"/>
      <c r="J117" s="13"/>
      <c r="K117" s="13" t="s">
        <v>441</v>
      </c>
    </row>
    <row r="118" spans="2:11" ht="14.45" customHeight="1">
      <c r="B118" s="380"/>
      <c r="C118" s="13" t="s">
        <v>409</v>
      </c>
      <c r="D118" s="12" t="s">
        <v>46</v>
      </c>
      <c r="E118" s="64"/>
      <c r="F118" s="65"/>
      <c r="G118" s="66">
        <v>2.4</v>
      </c>
      <c r="H118" s="67">
        <f t="shared" si="1"/>
        <v>2.4</v>
      </c>
      <c r="I118" s="13"/>
      <c r="J118" s="13"/>
      <c r="K118" s="13" t="s">
        <v>442</v>
      </c>
    </row>
    <row r="119" spans="2:11" ht="14.45" customHeight="1">
      <c r="B119" s="380"/>
      <c r="C119" s="13" t="s">
        <v>410</v>
      </c>
      <c r="D119" s="12" t="s">
        <v>46</v>
      </c>
      <c r="E119" s="64"/>
      <c r="F119" s="65"/>
      <c r="G119" s="66">
        <v>0.7</v>
      </c>
      <c r="H119" s="67">
        <f t="shared" si="1"/>
        <v>0.7</v>
      </c>
      <c r="I119" s="13"/>
      <c r="J119" s="13"/>
      <c r="K119" s="13" t="s">
        <v>443</v>
      </c>
    </row>
    <row r="120" spans="2:11" ht="14.45" customHeight="1">
      <c r="B120" s="380"/>
      <c r="C120" s="13" t="s">
        <v>411</v>
      </c>
      <c r="D120" s="12" t="s">
        <v>46</v>
      </c>
      <c r="E120" s="64"/>
      <c r="F120" s="65"/>
      <c r="G120" s="66">
        <v>4.2</v>
      </c>
      <c r="H120" s="67">
        <f t="shared" si="1"/>
        <v>4.2</v>
      </c>
      <c r="I120" s="13"/>
      <c r="J120" s="13"/>
      <c r="K120" s="13" t="s">
        <v>444</v>
      </c>
    </row>
    <row r="121" spans="2:11" ht="14.45" customHeight="1">
      <c r="B121" s="380"/>
      <c r="C121" s="13" t="s">
        <v>412</v>
      </c>
      <c r="D121" s="12" t="s">
        <v>46</v>
      </c>
      <c r="E121" s="64"/>
      <c r="F121" s="65"/>
      <c r="G121" s="66">
        <v>5.3</v>
      </c>
      <c r="H121" s="67">
        <f t="shared" si="1"/>
        <v>5.3</v>
      </c>
      <c r="I121" s="13"/>
      <c r="J121" s="13"/>
      <c r="K121" s="13" t="s">
        <v>445</v>
      </c>
    </row>
    <row r="122" spans="2:11" ht="14.45" customHeight="1">
      <c r="B122" s="380"/>
      <c r="C122" s="13" t="s">
        <v>413</v>
      </c>
      <c r="D122" s="12" t="s">
        <v>46</v>
      </c>
      <c r="E122" s="64"/>
      <c r="F122" s="65"/>
      <c r="G122" s="66">
        <v>0.6</v>
      </c>
      <c r="H122" s="67">
        <f t="shared" si="1"/>
        <v>0.6</v>
      </c>
      <c r="I122" s="13"/>
      <c r="J122" s="13"/>
      <c r="K122" s="13" t="s">
        <v>446</v>
      </c>
    </row>
    <row r="123" spans="2:11" ht="14.45" customHeight="1" thickBot="1">
      <c r="B123" s="381"/>
      <c r="C123" s="19" t="s">
        <v>414</v>
      </c>
      <c r="D123" s="81" t="s">
        <v>46</v>
      </c>
      <c r="E123" s="69"/>
      <c r="F123" s="70"/>
      <c r="G123" s="71">
        <v>3</v>
      </c>
      <c r="H123" s="72">
        <f t="shared" si="1"/>
        <v>3</v>
      </c>
      <c r="I123" s="19"/>
      <c r="J123" s="19"/>
      <c r="K123" s="19" t="s">
        <v>447</v>
      </c>
    </row>
    <row r="124" spans="2:11" ht="14.45" customHeight="1">
      <c r="B124" s="380" t="s">
        <v>216</v>
      </c>
      <c r="C124" s="82" t="s">
        <v>448</v>
      </c>
      <c r="D124" s="83" t="s">
        <v>46</v>
      </c>
      <c r="E124" s="84"/>
      <c r="F124" s="85"/>
      <c r="G124" s="86">
        <v>1.1000000000000001</v>
      </c>
      <c r="H124" s="87">
        <f t="shared" si="1"/>
        <v>1.1000000000000001</v>
      </c>
      <c r="I124" s="82"/>
      <c r="J124" s="82"/>
      <c r="K124" s="13" t="s">
        <v>477</v>
      </c>
    </row>
    <row r="125" spans="2:11" ht="14.45" customHeight="1">
      <c r="B125" s="380"/>
      <c r="C125" s="13" t="s">
        <v>449</v>
      </c>
      <c r="D125" s="12" t="s">
        <v>46</v>
      </c>
      <c r="E125" s="78"/>
      <c r="F125" s="79"/>
      <c r="G125" s="77">
        <v>1.8</v>
      </c>
      <c r="H125" s="80">
        <f t="shared" si="1"/>
        <v>1.8</v>
      </c>
      <c r="I125" s="13"/>
      <c r="J125" s="13"/>
      <c r="K125" s="13" t="s">
        <v>478</v>
      </c>
    </row>
    <row r="126" spans="2:11" ht="14.45" customHeight="1">
      <c r="B126" s="380"/>
      <c r="C126" s="13" t="s">
        <v>450</v>
      </c>
      <c r="D126" s="12" t="s">
        <v>46</v>
      </c>
      <c r="E126" s="78"/>
      <c r="F126" s="79"/>
      <c r="G126" s="77">
        <v>2.4</v>
      </c>
      <c r="H126" s="80">
        <f t="shared" si="1"/>
        <v>2.4</v>
      </c>
      <c r="I126" s="13"/>
      <c r="J126" s="13"/>
      <c r="K126" s="13" t="s">
        <v>479</v>
      </c>
    </row>
    <row r="127" spans="2:11" ht="14.45" customHeight="1">
      <c r="B127" s="380"/>
      <c r="C127" s="13" t="s">
        <v>451</v>
      </c>
      <c r="D127" s="12" t="s">
        <v>46</v>
      </c>
      <c r="E127" s="78"/>
      <c r="F127" s="79"/>
      <c r="G127" s="77">
        <v>10</v>
      </c>
      <c r="H127" s="80">
        <f t="shared" si="1"/>
        <v>10</v>
      </c>
      <c r="I127" s="13"/>
      <c r="J127" s="13"/>
      <c r="K127" s="13" t="s">
        <v>480</v>
      </c>
    </row>
    <row r="128" spans="2:11" ht="14.45" customHeight="1">
      <c r="B128" s="380"/>
      <c r="C128" s="13" t="s">
        <v>452</v>
      </c>
      <c r="D128" s="12" t="s">
        <v>46</v>
      </c>
      <c r="E128" s="78"/>
      <c r="F128" s="79"/>
      <c r="G128" s="77">
        <v>5.0999999999999996</v>
      </c>
      <c r="H128" s="80">
        <f t="shared" si="1"/>
        <v>5.0999999999999996</v>
      </c>
      <c r="I128" s="13"/>
      <c r="J128" s="13"/>
      <c r="K128" s="13" t="s">
        <v>481</v>
      </c>
    </row>
    <row r="129" spans="2:11" ht="14.45" customHeight="1">
      <c r="B129" s="380"/>
      <c r="C129" s="13" t="s">
        <v>453</v>
      </c>
      <c r="D129" s="12" t="s">
        <v>46</v>
      </c>
      <c r="E129" s="78"/>
      <c r="F129" s="79"/>
      <c r="G129" s="77">
        <v>12.5</v>
      </c>
      <c r="H129" s="80">
        <f t="shared" si="1"/>
        <v>12.5</v>
      </c>
      <c r="I129" s="13"/>
      <c r="J129" s="13"/>
      <c r="K129" s="13" t="s">
        <v>482</v>
      </c>
    </row>
    <row r="130" spans="2:11" ht="14.45" customHeight="1">
      <c r="B130" s="380"/>
      <c r="C130" s="13" t="s">
        <v>454</v>
      </c>
      <c r="D130" s="12" t="s">
        <v>46</v>
      </c>
      <c r="E130" s="78"/>
      <c r="F130" s="79"/>
      <c r="G130" s="77">
        <v>4</v>
      </c>
      <c r="H130" s="80">
        <f t="shared" si="1"/>
        <v>4</v>
      </c>
      <c r="I130" s="13"/>
      <c r="J130" s="13"/>
      <c r="K130" s="13" t="s">
        <v>483</v>
      </c>
    </row>
    <row r="131" spans="2:11" ht="14.45" customHeight="1">
      <c r="B131" s="380"/>
      <c r="C131" s="13" t="s">
        <v>455</v>
      </c>
      <c r="D131" s="12" t="s">
        <v>46</v>
      </c>
      <c r="E131" s="78"/>
      <c r="F131" s="79"/>
      <c r="G131" s="77">
        <v>1.3</v>
      </c>
      <c r="H131" s="80">
        <f t="shared" si="1"/>
        <v>1.3</v>
      </c>
      <c r="I131" s="13"/>
      <c r="J131" s="13"/>
      <c r="K131" s="13" t="s">
        <v>484</v>
      </c>
    </row>
    <row r="132" spans="2:11" ht="14.45" customHeight="1">
      <c r="B132" s="380"/>
      <c r="C132" s="13" t="s">
        <v>456</v>
      </c>
      <c r="D132" s="12" t="s">
        <v>46</v>
      </c>
      <c r="E132" s="78"/>
      <c r="F132" s="79"/>
      <c r="G132" s="77">
        <v>5.5</v>
      </c>
      <c r="H132" s="80">
        <f t="shared" si="1"/>
        <v>5.5</v>
      </c>
      <c r="I132" s="13"/>
      <c r="J132" s="13"/>
      <c r="K132" s="13" t="s">
        <v>485</v>
      </c>
    </row>
    <row r="133" spans="2:11" ht="14.45" customHeight="1">
      <c r="B133" s="380"/>
      <c r="C133" s="13" t="s">
        <v>457</v>
      </c>
      <c r="D133" s="12" t="s">
        <v>46</v>
      </c>
      <c r="E133" s="78"/>
      <c r="F133" s="79"/>
      <c r="G133" s="77">
        <v>5.7</v>
      </c>
      <c r="H133" s="80">
        <f t="shared" si="1"/>
        <v>5.7</v>
      </c>
      <c r="I133" s="13"/>
      <c r="J133" s="13"/>
      <c r="K133" s="13" t="s">
        <v>486</v>
      </c>
    </row>
    <row r="134" spans="2:11" ht="15.75" customHeight="1">
      <c r="B134" s="380"/>
      <c r="C134" s="13" t="s">
        <v>458</v>
      </c>
      <c r="D134" s="12" t="s">
        <v>46</v>
      </c>
      <c r="E134" s="78"/>
      <c r="F134" s="79"/>
      <c r="G134" s="77">
        <v>3.3</v>
      </c>
      <c r="H134" s="80">
        <f t="shared" si="1"/>
        <v>3.3</v>
      </c>
      <c r="I134" s="13"/>
      <c r="J134" s="13"/>
      <c r="K134" s="13" t="s">
        <v>487</v>
      </c>
    </row>
    <row r="135" spans="2:11" ht="15.75" customHeight="1">
      <c r="B135" s="380"/>
      <c r="C135" s="13" t="s">
        <v>459</v>
      </c>
      <c r="D135" s="12" t="s">
        <v>46</v>
      </c>
      <c r="E135" s="78"/>
      <c r="F135" s="79"/>
      <c r="G135" s="77">
        <v>2.9</v>
      </c>
      <c r="H135" s="80">
        <f t="shared" si="1"/>
        <v>2.9</v>
      </c>
      <c r="I135" s="13"/>
      <c r="J135" s="13"/>
      <c r="K135" s="13" t="s">
        <v>488</v>
      </c>
    </row>
    <row r="136" spans="2:11" ht="15.75" customHeight="1">
      <c r="B136" s="380"/>
      <c r="C136" s="13" t="s">
        <v>460</v>
      </c>
      <c r="D136" s="12" t="s">
        <v>46</v>
      </c>
      <c r="E136" s="78"/>
      <c r="F136" s="79"/>
      <c r="G136" s="77">
        <v>0.4</v>
      </c>
      <c r="H136" s="80">
        <f t="shared" ref="H136:H199" si="2">SUM(E136:G136)</f>
        <v>0.4</v>
      </c>
      <c r="I136" s="13"/>
      <c r="J136" s="13"/>
      <c r="K136" s="13" t="s">
        <v>489</v>
      </c>
    </row>
    <row r="137" spans="2:11" ht="15.75" customHeight="1">
      <c r="B137" s="380"/>
      <c r="C137" s="13" t="s">
        <v>461</v>
      </c>
      <c r="D137" s="12" t="s">
        <v>46</v>
      </c>
      <c r="E137" s="64"/>
      <c r="F137" s="68"/>
      <c r="G137" s="66">
        <v>13.6</v>
      </c>
      <c r="H137" s="67">
        <f t="shared" si="2"/>
        <v>13.6</v>
      </c>
      <c r="I137" s="13"/>
      <c r="J137" s="13"/>
      <c r="K137" s="13" t="s">
        <v>490</v>
      </c>
    </row>
    <row r="138" spans="2:11" ht="15.75" customHeight="1">
      <c r="B138" s="380"/>
      <c r="C138" s="13" t="s">
        <v>473</v>
      </c>
      <c r="D138" s="12" t="s">
        <v>46</v>
      </c>
      <c r="E138" s="64"/>
      <c r="F138" s="68"/>
      <c r="G138" s="66">
        <v>21.7</v>
      </c>
      <c r="H138" s="67">
        <f t="shared" si="2"/>
        <v>21.7</v>
      </c>
      <c r="I138" s="13"/>
      <c r="J138" s="13"/>
      <c r="K138" s="13" t="s">
        <v>491</v>
      </c>
    </row>
    <row r="139" spans="2:11" ht="15.75" customHeight="1">
      <c r="B139" s="380"/>
      <c r="C139" s="13" t="s">
        <v>462</v>
      </c>
      <c r="D139" s="12" t="s">
        <v>46</v>
      </c>
      <c r="E139" s="64"/>
      <c r="F139" s="68"/>
      <c r="G139" s="66">
        <v>9.1999999999999993</v>
      </c>
      <c r="H139" s="67">
        <f t="shared" si="2"/>
        <v>9.1999999999999993</v>
      </c>
      <c r="I139" s="13"/>
      <c r="J139" s="13"/>
      <c r="K139" s="13" t="s">
        <v>492</v>
      </c>
    </row>
    <row r="140" spans="2:11" ht="15.75" customHeight="1">
      <c r="B140" s="380"/>
      <c r="C140" s="13" t="s">
        <v>474</v>
      </c>
      <c r="D140" s="12" t="s">
        <v>46</v>
      </c>
      <c r="E140" s="64"/>
      <c r="F140" s="68"/>
      <c r="G140" s="66">
        <v>15.1</v>
      </c>
      <c r="H140" s="67">
        <f t="shared" si="2"/>
        <v>15.1</v>
      </c>
      <c r="I140" s="13"/>
      <c r="J140" s="13"/>
      <c r="K140" s="13" t="s">
        <v>493</v>
      </c>
    </row>
    <row r="141" spans="2:11" ht="15.75" customHeight="1">
      <c r="B141" s="380"/>
      <c r="C141" s="13" t="s">
        <v>463</v>
      </c>
      <c r="D141" s="12" t="s">
        <v>46</v>
      </c>
      <c r="E141" s="64"/>
      <c r="F141" s="68"/>
      <c r="G141" s="66">
        <v>9</v>
      </c>
      <c r="H141" s="67">
        <f t="shared" si="2"/>
        <v>9</v>
      </c>
      <c r="I141" s="13"/>
      <c r="J141" s="13"/>
      <c r="K141" s="13" t="s">
        <v>494</v>
      </c>
    </row>
    <row r="142" spans="2:11" ht="15.75" customHeight="1">
      <c r="B142" s="380"/>
      <c r="C142" s="13" t="s">
        <v>464</v>
      </c>
      <c r="D142" s="12" t="s">
        <v>46</v>
      </c>
      <c r="E142" s="64"/>
      <c r="F142" s="68"/>
      <c r="G142" s="66">
        <v>4.5999999999999996</v>
      </c>
      <c r="H142" s="67">
        <f t="shared" si="2"/>
        <v>4.5999999999999996</v>
      </c>
      <c r="I142" s="13"/>
      <c r="J142" s="13"/>
      <c r="K142" s="13" t="s">
        <v>495</v>
      </c>
    </row>
    <row r="143" spans="2:11" ht="15.75" customHeight="1">
      <c r="B143" s="380"/>
      <c r="C143" s="13" t="s">
        <v>475</v>
      </c>
      <c r="D143" s="12" t="s">
        <v>46</v>
      </c>
      <c r="E143" s="64"/>
      <c r="F143" s="68"/>
      <c r="G143" s="66">
        <v>5.2</v>
      </c>
      <c r="H143" s="67">
        <f t="shared" si="2"/>
        <v>5.2</v>
      </c>
      <c r="I143" s="13"/>
      <c r="J143" s="13"/>
      <c r="K143" s="13" t="s">
        <v>496</v>
      </c>
    </row>
    <row r="144" spans="2:11" ht="15.75" customHeight="1">
      <c r="B144" s="380"/>
      <c r="C144" s="13" t="s">
        <v>465</v>
      </c>
      <c r="D144" s="12" t="s">
        <v>46</v>
      </c>
      <c r="E144" s="64"/>
      <c r="F144" s="68"/>
      <c r="G144" s="66">
        <v>4.5999999999999996</v>
      </c>
      <c r="H144" s="67">
        <f t="shared" si="2"/>
        <v>4.5999999999999996</v>
      </c>
      <c r="I144" s="13"/>
      <c r="J144" s="13"/>
      <c r="K144" s="13" t="s">
        <v>497</v>
      </c>
    </row>
    <row r="145" spans="2:11" ht="15.75" customHeight="1">
      <c r="B145" s="380"/>
      <c r="C145" s="13" t="s">
        <v>466</v>
      </c>
      <c r="D145" s="12" t="s">
        <v>46</v>
      </c>
      <c r="E145" s="64"/>
      <c r="F145" s="68"/>
      <c r="G145" s="66">
        <v>2.5</v>
      </c>
      <c r="H145" s="67">
        <f t="shared" si="2"/>
        <v>2.5</v>
      </c>
      <c r="I145" s="13"/>
      <c r="J145" s="13"/>
      <c r="K145" s="13" t="s">
        <v>498</v>
      </c>
    </row>
    <row r="146" spans="2:11" ht="15.75" customHeight="1">
      <c r="B146" s="380"/>
      <c r="C146" s="13" t="s">
        <v>476</v>
      </c>
      <c r="D146" s="12" t="s">
        <v>46</v>
      </c>
      <c r="E146" s="64"/>
      <c r="F146" s="68"/>
      <c r="G146" s="66">
        <v>1</v>
      </c>
      <c r="H146" s="67">
        <f t="shared" si="2"/>
        <v>1</v>
      </c>
      <c r="I146" s="13"/>
      <c r="J146" s="13"/>
      <c r="K146" s="13" t="s">
        <v>499</v>
      </c>
    </row>
    <row r="147" spans="2:11" ht="15.75" customHeight="1">
      <c r="B147" s="380"/>
      <c r="C147" s="13" t="s">
        <v>467</v>
      </c>
      <c r="D147" s="12" t="s">
        <v>46</v>
      </c>
      <c r="E147" s="64"/>
      <c r="F147" s="68"/>
      <c r="G147" s="66">
        <v>0.7</v>
      </c>
      <c r="H147" s="67">
        <f t="shared" si="2"/>
        <v>0.7</v>
      </c>
      <c r="I147" s="13"/>
      <c r="J147" s="13"/>
      <c r="K147" s="13" t="s">
        <v>500</v>
      </c>
    </row>
    <row r="148" spans="2:11" ht="15.75" customHeight="1">
      <c r="B148" s="380"/>
      <c r="C148" s="13" t="s">
        <v>468</v>
      </c>
      <c r="D148" s="12" t="s">
        <v>46</v>
      </c>
      <c r="E148" s="64"/>
      <c r="F148" s="68"/>
      <c r="G148" s="66">
        <v>1</v>
      </c>
      <c r="H148" s="67">
        <f t="shared" si="2"/>
        <v>1</v>
      </c>
      <c r="I148" s="13"/>
      <c r="J148" s="13"/>
      <c r="K148" s="13" t="s">
        <v>501</v>
      </c>
    </row>
    <row r="149" spans="2:11" ht="15.75" customHeight="1">
      <c r="B149" s="380"/>
      <c r="C149" s="13" t="s">
        <v>469</v>
      </c>
      <c r="D149" s="12" t="s">
        <v>46</v>
      </c>
      <c r="E149" s="64"/>
      <c r="F149" s="68"/>
      <c r="G149" s="66">
        <v>11.5</v>
      </c>
      <c r="H149" s="67">
        <f t="shared" si="2"/>
        <v>11.5</v>
      </c>
      <c r="I149" s="13"/>
      <c r="J149" s="13"/>
      <c r="K149" s="13" t="s">
        <v>502</v>
      </c>
    </row>
    <row r="150" spans="2:11" ht="15.75" customHeight="1">
      <c r="B150" s="380"/>
      <c r="C150" s="13" t="s">
        <v>470</v>
      </c>
      <c r="D150" s="12" t="s">
        <v>46</v>
      </c>
      <c r="E150" s="64"/>
      <c r="F150" s="68"/>
      <c r="G150" s="66">
        <v>2.9</v>
      </c>
      <c r="H150" s="67">
        <f t="shared" si="2"/>
        <v>2.9</v>
      </c>
      <c r="I150" s="13"/>
      <c r="J150" s="13"/>
      <c r="K150" s="13" t="s">
        <v>503</v>
      </c>
    </row>
    <row r="151" spans="2:11" ht="15.75" customHeight="1">
      <c r="B151" s="380"/>
      <c r="C151" s="13" t="s">
        <v>471</v>
      </c>
      <c r="D151" s="12" t="s">
        <v>46</v>
      </c>
      <c r="E151" s="64"/>
      <c r="F151" s="68"/>
      <c r="G151" s="66">
        <v>1.7</v>
      </c>
      <c r="H151" s="67">
        <f t="shared" si="2"/>
        <v>1.7</v>
      </c>
      <c r="I151" s="13"/>
      <c r="J151" s="13"/>
      <c r="K151" s="13" t="s">
        <v>504</v>
      </c>
    </row>
    <row r="152" spans="2:11" ht="15.75" customHeight="1" thickBot="1">
      <c r="B152" s="381"/>
      <c r="C152" s="19" t="s">
        <v>472</v>
      </c>
      <c r="D152" s="18" t="s">
        <v>46</v>
      </c>
      <c r="E152" s="69"/>
      <c r="F152" s="70"/>
      <c r="G152" s="71">
        <v>7.9</v>
      </c>
      <c r="H152" s="72">
        <f t="shared" si="2"/>
        <v>7.9</v>
      </c>
      <c r="I152" s="19"/>
      <c r="J152" s="19"/>
      <c r="K152" s="19" t="s">
        <v>505</v>
      </c>
    </row>
    <row r="153" spans="2:11" ht="15.75" customHeight="1">
      <c r="B153" s="379" t="s">
        <v>217</v>
      </c>
      <c r="C153" s="88" t="s">
        <v>540</v>
      </c>
      <c r="D153" s="83" t="s">
        <v>46</v>
      </c>
      <c r="E153" s="75"/>
      <c r="F153" s="76"/>
      <c r="G153" s="86">
        <v>0.6</v>
      </c>
      <c r="H153" s="87">
        <f t="shared" si="2"/>
        <v>0.6</v>
      </c>
      <c r="I153" s="82"/>
      <c r="J153" s="82"/>
      <c r="K153" s="82" t="s">
        <v>506</v>
      </c>
    </row>
    <row r="154" spans="2:11" ht="14.45" customHeight="1">
      <c r="B154" s="380"/>
      <c r="C154" t="s">
        <v>541</v>
      </c>
      <c r="D154" s="12" t="s">
        <v>46</v>
      </c>
      <c r="E154" s="78"/>
      <c r="F154" s="79"/>
      <c r="G154" s="77">
        <v>0.6</v>
      </c>
      <c r="H154" s="80">
        <f t="shared" si="2"/>
        <v>0.6</v>
      </c>
      <c r="I154" s="13"/>
      <c r="J154" s="13"/>
      <c r="K154" s="13" t="s">
        <v>507</v>
      </c>
    </row>
    <row r="155" spans="2:11" ht="14.45" customHeight="1">
      <c r="B155" s="380"/>
      <c r="C155" t="s">
        <v>542</v>
      </c>
      <c r="D155" s="12" t="s">
        <v>46</v>
      </c>
      <c r="E155" s="78"/>
      <c r="F155" s="79"/>
      <c r="G155" s="77">
        <v>0.7</v>
      </c>
      <c r="H155" s="80">
        <f t="shared" si="2"/>
        <v>0.7</v>
      </c>
      <c r="I155" s="13"/>
      <c r="J155" s="13"/>
      <c r="K155" s="13" t="s">
        <v>508</v>
      </c>
    </row>
    <row r="156" spans="2:11" ht="14.45" customHeight="1">
      <c r="B156" s="380"/>
      <c r="C156" t="s">
        <v>543</v>
      </c>
      <c r="D156" s="12" t="s">
        <v>46</v>
      </c>
      <c r="E156" s="79"/>
      <c r="F156" s="79"/>
      <c r="G156" s="77">
        <v>0.6</v>
      </c>
      <c r="H156" s="80">
        <f t="shared" si="2"/>
        <v>0.6</v>
      </c>
      <c r="I156" s="13"/>
      <c r="J156" s="13"/>
      <c r="K156" s="13" t="s">
        <v>509</v>
      </c>
    </row>
    <row r="157" spans="2:11" ht="14.45" customHeight="1">
      <c r="B157" s="380"/>
      <c r="C157" t="s">
        <v>544</v>
      </c>
      <c r="D157" s="12" t="s">
        <v>46</v>
      </c>
      <c r="E157" s="78"/>
      <c r="F157" s="79"/>
      <c r="G157" s="77">
        <v>0.7</v>
      </c>
      <c r="H157" s="80">
        <f t="shared" si="2"/>
        <v>0.7</v>
      </c>
      <c r="I157" s="13"/>
      <c r="J157" s="13"/>
      <c r="K157" s="13" t="s">
        <v>510</v>
      </c>
    </row>
    <row r="158" spans="2:11" ht="14.45" customHeight="1">
      <c r="B158" s="380"/>
      <c r="C158" t="s">
        <v>545</v>
      </c>
      <c r="D158" s="12" t="s">
        <v>46</v>
      </c>
      <c r="E158" s="78"/>
      <c r="F158" s="79"/>
      <c r="G158" s="77">
        <v>0.8</v>
      </c>
      <c r="H158" s="80">
        <f t="shared" si="2"/>
        <v>0.8</v>
      </c>
      <c r="I158" s="13"/>
      <c r="J158" s="13"/>
      <c r="K158" s="13" t="s">
        <v>511</v>
      </c>
    </row>
    <row r="159" spans="2:11" ht="14.45" customHeight="1">
      <c r="B159" s="380"/>
      <c r="C159" t="s">
        <v>546</v>
      </c>
      <c r="D159" s="12" t="s">
        <v>46</v>
      </c>
      <c r="E159" s="78"/>
      <c r="F159" s="79"/>
      <c r="G159" s="77">
        <v>2</v>
      </c>
      <c r="H159" s="80">
        <f t="shared" si="2"/>
        <v>2</v>
      </c>
      <c r="I159" s="13"/>
      <c r="J159" s="13"/>
      <c r="K159" s="13" t="s">
        <v>512</v>
      </c>
    </row>
    <row r="160" spans="2:11" ht="14.45" customHeight="1">
      <c r="B160" s="380"/>
      <c r="C160" t="s">
        <v>547</v>
      </c>
      <c r="D160" s="12" t="s">
        <v>46</v>
      </c>
      <c r="E160" s="78"/>
      <c r="F160" s="79"/>
      <c r="G160" s="77">
        <v>1.6</v>
      </c>
      <c r="H160" s="80">
        <f t="shared" si="2"/>
        <v>1.6</v>
      </c>
      <c r="I160" s="13"/>
      <c r="J160" s="13"/>
      <c r="K160" s="13" t="s">
        <v>513</v>
      </c>
    </row>
    <row r="161" spans="2:11" ht="14.45" customHeight="1">
      <c r="B161" s="380"/>
      <c r="C161" t="s">
        <v>548</v>
      </c>
      <c r="D161" s="12" t="s">
        <v>46</v>
      </c>
      <c r="E161" s="78"/>
      <c r="F161" s="79"/>
      <c r="G161" s="77">
        <v>0.6</v>
      </c>
      <c r="H161" s="80">
        <f t="shared" si="2"/>
        <v>0.6</v>
      </c>
      <c r="I161" s="13"/>
      <c r="J161" s="13"/>
      <c r="K161" s="13" t="s">
        <v>514</v>
      </c>
    </row>
    <row r="162" spans="2:11" ht="14.45" customHeight="1">
      <c r="B162" s="380"/>
      <c r="C162" t="s">
        <v>549</v>
      </c>
      <c r="D162" s="12" t="s">
        <v>46</v>
      </c>
      <c r="E162" s="78"/>
      <c r="F162" s="79"/>
      <c r="G162" s="77">
        <v>0.6</v>
      </c>
      <c r="H162" s="80">
        <f t="shared" si="2"/>
        <v>0.6</v>
      </c>
      <c r="I162" s="13"/>
      <c r="J162" s="13"/>
      <c r="K162" s="13" t="s">
        <v>515</v>
      </c>
    </row>
    <row r="163" spans="2:11" ht="14.45" customHeight="1">
      <c r="B163" s="380"/>
      <c r="C163" s="13" t="s">
        <v>550</v>
      </c>
      <c r="D163" s="12" t="s">
        <v>46</v>
      </c>
      <c r="E163" s="78"/>
      <c r="F163" s="79"/>
      <c r="G163" s="77">
        <v>2</v>
      </c>
      <c r="H163" s="80">
        <f t="shared" si="2"/>
        <v>2</v>
      </c>
      <c r="I163" s="13"/>
      <c r="J163" s="13"/>
      <c r="K163" s="13" t="s">
        <v>516</v>
      </c>
    </row>
    <row r="164" spans="2:11" ht="14.45" customHeight="1">
      <c r="B164" s="380"/>
      <c r="C164" t="s">
        <v>551</v>
      </c>
      <c r="D164" s="12" t="s">
        <v>46</v>
      </c>
      <c r="E164" s="78"/>
      <c r="F164" s="79"/>
      <c r="G164" s="77">
        <v>2.2999999999999998</v>
      </c>
      <c r="H164" s="80">
        <f t="shared" si="2"/>
        <v>2.2999999999999998</v>
      </c>
      <c r="I164" s="13"/>
      <c r="J164" s="13"/>
      <c r="K164" s="13" t="s">
        <v>517</v>
      </c>
    </row>
    <row r="165" spans="2:11" ht="14.45" customHeight="1">
      <c r="B165" s="380"/>
      <c r="C165" t="s">
        <v>552</v>
      </c>
      <c r="D165" s="12" t="s">
        <v>46</v>
      </c>
      <c r="E165" s="78"/>
      <c r="F165" s="79"/>
      <c r="G165" s="77">
        <v>1.7</v>
      </c>
      <c r="H165" s="80">
        <f t="shared" si="2"/>
        <v>1.7</v>
      </c>
      <c r="I165" s="13"/>
      <c r="J165" s="13"/>
      <c r="K165" s="13" t="s">
        <v>518</v>
      </c>
    </row>
    <row r="166" spans="2:11" ht="14.45" customHeight="1">
      <c r="B166" s="380"/>
      <c r="C166" t="s">
        <v>553</v>
      </c>
      <c r="D166" s="12" t="s">
        <v>46</v>
      </c>
      <c r="E166" s="78"/>
      <c r="F166" s="79"/>
      <c r="G166" s="77">
        <v>2.8</v>
      </c>
      <c r="H166" s="80">
        <f t="shared" si="2"/>
        <v>2.8</v>
      </c>
      <c r="I166" s="13"/>
      <c r="J166" s="13"/>
      <c r="K166" s="13" t="s">
        <v>519</v>
      </c>
    </row>
    <row r="167" spans="2:11" ht="14.45" customHeight="1">
      <c r="B167" s="380"/>
      <c r="C167" t="s">
        <v>554</v>
      </c>
      <c r="D167" s="12" t="s">
        <v>46</v>
      </c>
      <c r="E167" s="78"/>
      <c r="F167" s="79"/>
      <c r="G167" s="77">
        <v>2.5</v>
      </c>
      <c r="H167" s="80">
        <f t="shared" si="2"/>
        <v>2.5</v>
      </c>
      <c r="I167" s="13"/>
      <c r="J167" s="13"/>
      <c r="K167" s="13" t="s">
        <v>520</v>
      </c>
    </row>
    <row r="168" spans="2:11" ht="14.45" customHeight="1">
      <c r="B168" s="380"/>
      <c r="C168" t="s">
        <v>555</v>
      </c>
      <c r="D168" s="12" t="s">
        <v>46</v>
      </c>
      <c r="E168" s="78"/>
      <c r="F168" s="79"/>
      <c r="G168" s="77">
        <v>0.7</v>
      </c>
      <c r="H168" s="80">
        <f t="shared" si="2"/>
        <v>0.7</v>
      </c>
      <c r="I168" s="13"/>
      <c r="J168" s="13"/>
      <c r="K168" s="13" t="s">
        <v>521</v>
      </c>
    </row>
    <row r="169" spans="2:11" ht="14.45" customHeight="1">
      <c r="B169" s="380"/>
      <c r="C169" t="s">
        <v>556</v>
      </c>
      <c r="D169" s="12" t="s">
        <v>46</v>
      </c>
      <c r="E169" s="78"/>
      <c r="F169" s="79"/>
      <c r="G169" s="77">
        <v>0.8</v>
      </c>
      <c r="H169" s="80">
        <f t="shared" si="2"/>
        <v>0.8</v>
      </c>
      <c r="I169" s="13"/>
      <c r="J169" s="13"/>
      <c r="K169" s="13" t="s">
        <v>522</v>
      </c>
    </row>
    <row r="170" spans="2:11" ht="14.45" customHeight="1">
      <c r="B170" s="380"/>
      <c r="C170" t="s">
        <v>557</v>
      </c>
      <c r="D170" s="12" t="s">
        <v>46</v>
      </c>
      <c r="E170" s="78"/>
      <c r="F170" s="79"/>
      <c r="G170" s="77">
        <v>3.2</v>
      </c>
      <c r="H170" s="80">
        <f t="shared" si="2"/>
        <v>3.2</v>
      </c>
      <c r="I170" s="13"/>
      <c r="J170" s="13"/>
      <c r="K170" s="13" t="s">
        <v>523</v>
      </c>
    </row>
    <row r="171" spans="2:11" ht="14.45" customHeight="1">
      <c r="B171" s="380"/>
      <c r="C171" t="s">
        <v>558</v>
      </c>
      <c r="D171" s="12" t="s">
        <v>46</v>
      </c>
      <c r="E171" s="78"/>
      <c r="F171" s="79"/>
      <c r="G171" s="77">
        <v>2.9</v>
      </c>
      <c r="H171" s="80">
        <f t="shared" si="2"/>
        <v>2.9</v>
      </c>
      <c r="I171" s="13"/>
      <c r="J171" s="13"/>
      <c r="K171" s="13" t="s">
        <v>524</v>
      </c>
    </row>
    <row r="172" spans="2:11" ht="15" customHeight="1">
      <c r="B172" s="380"/>
      <c r="C172" t="s">
        <v>559</v>
      </c>
      <c r="D172" s="12" t="s">
        <v>46</v>
      </c>
      <c r="E172" s="78"/>
      <c r="F172" s="79"/>
      <c r="G172" s="77">
        <v>0.7</v>
      </c>
      <c r="H172" s="80">
        <f t="shared" si="2"/>
        <v>0.7</v>
      </c>
      <c r="I172" s="13"/>
      <c r="J172" s="13"/>
      <c r="K172" s="13" t="s">
        <v>525</v>
      </c>
    </row>
    <row r="173" spans="2:11" ht="14.45" customHeight="1">
      <c r="B173" s="380"/>
      <c r="C173" t="s">
        <v>560</v>
      </c>
      <c r="D173" s="12" t="s">
        <v>46</v>
      </c>
      <c r="E173" s="78"/>
      <c r="F173" s="79"/>
      <c r="G173" s="77">
        <v>3.3</v>
      </c>
      <c r="H173" s="80">
        <f t="shared" si="2"/>
        <v>3.3</v>
      </c>
      <c r="I173" s="13"/>
      <c r="J173" s="13"/>
      <c r="K173" s="13" t="s">
        <v>526</v>
      </c>
    </row>
    <row r="174" spans="2:11" ht="14.45" customHeight="1">
      <c r="B174" s="380"/>
      <c r="C174" s="13" t="s">
        <v>561</v>
      </c>
      <c r="D174" s="12" t="s">
        <v>46</v>
      </c>
      <c r="E174" s="78"/>
      <c r="F174" s="79"/>
      <c r="G174" s="77">
        <v>3.1</v>
      </c>
      <c r="H174" s="80">
        <f t="shared" si="2"/>
        <v>3.1</v>
      </c>
      <c r="I174" s="13"/>
      <c r="J174" s="13"/>
      <c r="K174" s="13" t="s">
        <v>527</v>
      </c>
    </row>
    <row r="175" spans="2:11" ht="14.45" customHeight="1">
      <c r="B175" s="380"/>
      <c r="C175" s="13" t="s">
        <v>569</v>
      </c>
      <c r="D175" s="12" t="s">
        <v>46</v>
      </c>
      <c r="E175" s="78"/>
      <c r="F175" s="79"/>
      <c r="G175" s="77">
        <v>4.0999999999999996</v>
      </c>
      <c r="H175" s="80">
        <f t="shared" si="2"/>
        <v>4.0999999999999996</v>
      </c>
      <c r="I175" s="13"/>
      <c r="J175" s="13"/>
      <c r="K175" s="13" t="s">
        <v>528</v>
      </c>
    </row>
    <row r="176" spans="2:11" ht="14.45" customHeight="1">
      <c r="B176" s="380"/>
      <c r="C176" s="13" t="s">
        <v>562</v>
      </c>
      <c r="D176" s="12" t="s">
        <v>46</v>
      </c>
      <c r="E176" s="78"/>
      <c r="F176" s="79"/>
      <c r="G176" s="77">
        <v>1.5</v>
      </c>
      <c r="H176" s="80">
        <f t="shared" si="2"/>
        <v>1.5</v>
      </c>
      <c r="I176" s="13"/>
      <c r="J176" s="13"/>
      <c r="K176" s="13" t="s">
        <v>529</v>
      </c>
    </row>
    <row r="177" spans="2:11" ht="14.45" customHeight="1">
      <c r="B177" s="380"/>
      <c r="C177" s="13" t="s">
        <v>563</v>
      </c>
      <c r="D177" s="12" t="s">
        <v>46</v>
      </c>
      <c r="E177" s="78"/>
      <c r="F177" s="79"/>
      <c r="G177" s="77">
        <v>3.2</v>
      </c>
      <c r="H177" s="80">
        <f t="shared" si="2"/>
        <v>3.2</v>
      </c>
      <c r="I177" s="13"/>
      <c r="J177" s="13"/>
      <c r="K177" s="13" t="s">
        <v>530</v>
      </c>
    </row>
    <row r="178" spans="2:11" ht="14.45" customHeight="1">
      <c r="B178" s="380"/>
      <c r="C178" s="13" t="s">
        <v>564</v>
      </c>
      <c r="D178" s="12" t="s">
        <v>46</v>
      </c>
      <c r="E178" s="78"/>
      <c r="F178" s="79"/>
      <c r="G178" s="77">
        <v>0.9</v>
      </c>
      <c r="H178" s="80">
        <f t="shared" si="2"/>
        <v>0.9</v>
      </c>
      <c r="I178" s="13"/>
      <c r="J178" s="13"/>
      <c r="K178" s="13" t="s">
        <v>531</v>
      </c>
    </row>
    <row r="179" spans="2:11" ht="14.45" customHeight="1">
      <c r="B179" s="380"/>
      <c r="C179" s="13" t="s">
        <v>565</v>
      </c>
      <c r="D179" s="12" t="s">
        <v>46</v>
      </c>
      <c r="E179" s="78"/>
      <c r="F179" s="79"/>
      <c r="G179" s="77">
        <v>0.7</v>
      </c>
      <c r="H179" s="80">
        <f t="shared" si="2"/>
        <v>0.7</v>
      </c>
      <c r="I179" s="13"/>
      <c r="J179" s="13"/>
      <c r="K179" s="13" t="s">
        <v>532</v>
      </c>
    </row>
    <row r="180" spans="2:11" ht="14.45" customHeight="1">
      <c r="B180" s="380"/>
      <c r="C180" s="13" t="s">
        <v>566</v>
      </c>
      <c r="D180" s="12" t="s">
        <v>46</v>
      </c>
      <c r="E180" s="78"/>
      <c r="F180" s="79"/>
      <c r="G180" s="77">
        <v>0.5</v>
      </c>
      <c r="H180" s="80">
        <f t="shared" si="2"/>
        <v>0.5</v>
      </c>
      <c r="I180" s="13"/>
      <c r="J180" s="13"/>
      <c r="K180" s="13" t="s">
        <v>533</v>
      </c>
    </row>
    <row r="181" spans="2:11" ht="14.45" customHeight="1">
      <c r="B181" s="380"/>
      <c r="C181" s="13" t="s">
        <v>567</v>
      </c>
      <c r="D181" s="12" t="s">
        <v>46</v>
      </c>
      <c r="E181" s="78"/>
      <c r="F181" s="79"/>
      <c r="G181" s="77">
        <v>1</v>
      </c>
      <c r="H181" s="80">
        <f t="shared" si="2"/>
        <v>1</v>
      </c>
      <c r="I181" s="13"/>
      <c r="J181" s="13"/>
      <c r="K181" s="13" t="s">
        <v>534</v>
      </c>
    </row>
    <row r="182" spans="2:11" ht="14.45" customHeight="1" thickBot="1">
      <c r="B182" s="381"/>
      <c r="C182" s="19" t="s">
        <v>568</v>
      </c>
      <c r="D182" s="81" t="s">
        <v>46</v>
      </c>
      <c r="E182" s="89"/>
      <c r="F182" s="90"/>
      <c r="G182" s="91">
        <v>0.9</v>
      </c>
      <c r="H182" s="92">
        <f t="shared" si="2"/>
        <v>0.9</v>
      </c>
      <c r="I182" s="19"/>
      <c r="J182" s="19"/>
      <c r="K182" s="19" t="s">
        <v>535</v>
      </c>
    </row>
    <row r="183" spans="2:11" ht="14.45" customHeight="1">
      <c r="B183" s="379" t="s">
        <v>218</v>
      </c>
      <c r="C183" s="13" t="s">
        <v>570</v>
      </c>
      <c r="D183" s="12" t="s">
        <v>47</v>
      </c>
      <c r="E183" s="78"/>
      <c r="F183" s="93"/>
      <c r="G183" s="77">
        <v>8.9999999999999998E-4</v>
      </c>
      <c r="H183" s="80">
        <f t="shared" si="2"/>
        <v>8.9999999999999998E-4</v>
      </c>
      <c r="I183" s="13"/>
      <c r="J183" s="13"/>
      <c r="K183" s="13" t="s">
        <v>528</v>
      </c>
    </row>
    <row r="184" spans="2:11" ht="14.45" customHeight="1">
      <c r="B184" s="380"/>
      <c r="C184" s="13" t="s">
        <v>571</v>
      </c>
      <c r="D184" s="12" t="s">
        <v>47</v>
      </c>
      <c r="E184" s="78"/>
      <c r="F184" s="93"/>
      <c r="G184" s="77">
        <v>1E-3</v>
      </c>
      <c r="H184" s="80">
        <f t="shared" si="2"/>
        <v>1E-3</v>
      </c>
      <c r="I184" s="13"/>
      <c r="J184" s="13"/>
      <c r="K184" s="13" t="s">
        <v>529</v>
      </c>
    </row>
    <row r="185" spans="2:11" ht="14.45" customHeight="1">
      <c r="B185" s="380"/>
      <c r="C185" s="13" t="s">
        <v>572</v>
      </c>
      <c r="D185" s="12" t="s">
        <v>691</v>
      </c>
      <c r="E185" s="78"/>
      <c r="F185" s="93"/>
      <c r="G185" s="77">
        <v>5.5999999999999999E-3</v>
      </c>
      <c r="H185" s="80">
        <f t="shared" si="2"/>
        <v>5.5999999999999999E-3</v>
      </c>
      <c r="I185" s="13"/>
      <c r="J185" s="13"/>
      <c r="K185" s="13" t="s">
        <v>530</v>
      </c>
    </row>
    <row r="186" spans="2:11" ht="14.45" customHeight="1">
      <c r="B186" s="380"/>
      <c r="C186" s="13" t="s">
        <v>573</v>
      </c>
      <c r="D186" s="12" t="s">
        <v>691</v>
      </c>
      <c r="E186" s="78"/>
      <c r="F186" s="93"/>
      <c r="G186" s="77">
        <v>5.0000000000000001E-3</v>
      </c>
      <c r="H186" s="80">
        <f t="shared" si="2"/>
        <v>5.0000000000000001E-3</v>
      </c>
      <c r="I186" s="13"/>
      <c r="J186" s="13"/>
      <c r="K186" s="13" t="s">
        <v>531</v>
      </c>
    </row>
    <row r="187" spans="2:11" ht="14.45" customHeight="1">
      <c r="B187" s="380"/>
      <c r="C187" s="13" t="s">
        <v>574</v>
      </c>
      <c r="D187" s="12" t="s">
        <v>47</v>
      </c>
      <c r="E187" s="78"/>
      <c r="F187" s="93"/>
      <c r="G187" s="77">
        <v>4.0000000000000002E-4</v>
      </c>
      <c r="H187" s="80">
        <f t="shared" si="2"/>
        <v>4.0000000000000002E-4</v>
      </c>
      <c r="I187" s="13"/>
      <c r="J187" s="13"/>
      <c r="K187" s="13" t="s">
        <v>532</v>
      </c>
    </row>
    <row r="188" spans="2:11" ht="14.45" customHeight="1">
      <c r="B188" s="380"/>
      <c r="C188" s="13" t="s">
        <v>575</v>
      </c>
      <c r="D188" s="12" t="s">
        <v>47</v>
      </c>
      <c r="E188" s="78"/>
      <c r="F188" s="93"/>
      <c r="G188" s="77">
        <v>2.0000000000000001E-4</v>
      </c>
      <c r="H188" s="80">
        <f t="shared" si="2"/>
        <v>2.0000000000000001E-4</v>
      </c>
      <c r="I188" s="13"/>
      <c r="J188" s="13"/>
      <c r="K188" s="13" t="s">
        <v>533</v>
      </c>
    </row>
    <row r="189" spans="2:11" ht="14.45" customHeight="1">
      <c r="B189" s="380"/>
      <c r="C189" s="13" t="s">
        <v>576</v>
      </c>
      <c r="D189" s="12" t="s">
        <v>47</v>
      </c>
      <c r="E189" s="78"/>
      <c r="F189" s="93"/>
      <c r="G189" s="77">
        <v>6.9999999999999999E-4</v>
      </c>
      <c r="H189" s="80">
        <f t="shared" si="2"/>
        <v>6.9999999999999999E-4</v>
      </c>
      <c r="I189" s="13"/>
      <c r="J189" s="13"/>
      <c r="K189" s="13" t="s">
        <v>534</v>
      </c>
    </row>
    <row r="190" spans="2:11" ht="14.45" customHeight="1">
      <c r="B190" s="380"/>
      <c r="C190" s="13" t="s">
        <v>577</v>
      </c>
      <c r="D190" s="12" t="s">
        <v>47</v>
      </c>
      <c r="E190" s="78"/>
      <c r="F190" s="93"/>
      <c r="G190" s="77">
        <v>4.0000000000000002E-4</v>
      </c>
      <c r="H190" s="80">
        <f t="shared" si="2"/>
        <v>4.0000000000000002E-4</v>
      </c>
      <c r="I190" s="13"/>
      <c r="J190" s="13"/>
      <c r="K190" s="13" t="s">
        <v>535</v>
      </c>
    </row>
    <row r="191" spans="2:11" ht="14.45" customHeight="1">
      <c r="B191" s="380"/>
      <c r="C191" s="13" t="s">
        <v>578</v>
      </c>
      <c r="D191" s="12" t="s">
        <v>47</v>
      </c>
      <c r="E191" s="78"/>
      <c r="F191" s="93"/>
      <c r="G191" s="77">
        <v>4.0000000000000002E-4</v>
      </c>
      <c r="H191" s="80">
        <f t="shared" si="2"/>
        <v>4.0000000000000002E-4</v>
      </c>
      <c r="I191" s="13"/>
      <c r="J191" s="13"/>
      <c r="K191" s="13" t="s">
        <v>536</v>
      </c>
    </row>
    <row r="192" spans="2:11" ht="14.45" customHeight="1">
      <c r="B192" s="380"/>
      <c r="C192" s="13" t="s">
        <v>579</v>
      </c>
      <c r="D192" s="12" t="s">
        <v>47</v>
      </c>
      <c r="E192" s="78"/>
      <c r="F192" s="93"/>
      <c r="G192" s="77">
        <v>0</v>
      </c>
      <c r="H192" s="80">
        <f t="shared" si="2"/>
        <v>0</v>
      </c>
      <c r="I192" s="13"/>
      <c r="J192" s="13"/>
      <c r="K192" s="13" t="s">
        <v>537</v>
      </c>
    </row>
    <row r="193" spans="2:11" ht="14.45" customHeight="1" thickBot="1">
      <c r="B193" s="381"/>
      <c r="C193" s="17" t="s">
        <v>580</v>
      </c>
      <c r="D193" s="18" t="s">
        <v>47</v>
      </c>
      <c r="E193" s="89"/>
      <c r="F193" s="90"/>
      <c r="G193" s="91">
        <v>1E-3</v>
      </c>
      <c r="H193" s="92">
        <f t="shared" si="2"/>
        <v>1E-3</v>
      </c>
      <c r="I193" s="19"/>
      <c r="J193" s="19"/>
      <c r="K193" s="19" t="s">
        <v>538</v>
      </c>
    </row>
    <row r="194" spans="2:11" ht="14.45" customHeight="1">
      <c r="B194" s="379" t="s">
        <v>656</v>
      </c>
      <c r="C194" s="13" t="s">
        <v>611</v>
      </c>
      <c r="D194" s="12" t="s">
        <v>46</v>
      </c>
      <c r="E194" s="78"/>
      <c r="F194" s="79"/>
      <c r="G194" s="77">
        <v>0.96511999999999998</v>
      </c>
      <c r="H194" s="80">
        <f t="shared" si="2"/>
        <v>0.96511999999999998</v>
      </c>
      <c r="I194" s="13"/>
      <c r="J194" s="13"/>
      <c r="K194" s="13" t="s">
        <v>537</v>
      </c>
    </row>
    <row r="195" spans="2:11" ht="14.45" customHeight="1">
      <c r="B195" s="380"/>
      <c r="C195" s="13" t="s">
        <v>612</v>
      </c>
      <c r="D195" s="12" t="s">
        <v>46</v>
      </c>
      <c r="E195" s="78"/>
      <c r="F195" s="79"/>
      <c r="G195" s="77">
        <v>3.3624999999999998</v>
      </c>
      <c r="H195" s="80">
        <f t="shared" si="2"/>
        <v>3.3624999999999998</v>
      </c>
      <c r="I195" s="13"/>
      <c r="J195" s="13"/>
      <c r="K195" s="13" t="s">
        <v>536</v>
      </c>
    </row>
    <row r="196" spans="2:11" ht="14.45" customHeight="1">
      <c r="B196" s="380"/>
      <c r="C196" s="13" t="s">
        <v>613</v>
      </c>
      <c r="D196" s="12" t="s">
        <v>46</v>
      </c>
      <c r="E196" s="78"/>
      <c r="F196" s="79"/>
      <c r="G196" s="77">
        <v>5.8</v>
      </c>
      <c r="H196" s="80">
        <f t="shared" si="2"/>
        <v>5.8</v>
      </c>
      <c r="I196" s="13"/>
      <c r="J196" s="13"/>
      <c r="K196" s="13" t="s">
        <v>537</v>
      </c>
    </row>
    <row r="197" spans="2:11" ht="14.45" customHeight="1">
      <c r="B197" s="380"/>
      <c r="C197" s="13" t="s">
        <v>614</v>
      </c>
      <c r="D197" s="12" t="s">
        <v>46</v>
      </c>
      <c r="E197" s="78"/>
      <c r="F197" s="79"/>
      <c r="G197" s="77">
        <v>1.58667</v>
      </c>
      <c r="H197" s="80">
        <f t="shared" si="2"/>
        <v>1.58667</v>
      </c>
      <c r="I197" s="13"/>
      <c r="J197" s="13"/>
      <c r="K197" s="13" t="s">
        <v>538</v>
      </c>
    </row>
    <row r="198" spans="2:11" ht="14.45" customHeight="1" thickBot="1">
      <c r="B198" s="381"/>
      <c r="C198" s="17" t="s">
        <v>218</v>
      </c>
      <c r="D198" s="18" t="s">
        <v>46</v>
      </c>
      <c r="E198" s="89"/>
      <c r="F198" s="90"/>
      <c r="G198" s="91">
        <v>1.41818</v>
      </c>
      <c r="H198" s="92">
        <f t="shared" si="2"/>
        <v>1.41818</v>
      </c>
      <c r="I198" s="19"/>
      <c r="J198" s="19"/>
      <c r="K198" s="19" t="s">
        <v>539</v>
      </c>
    </row>
    <row r="199" spans="2:11" ht="14.45" customHeight="1">
      <c r="B199" s="379" t="s">
        <v>219</v>
      </c>
      <c r="C199" s="13" t="s">
        <v>581</v>
      </c>
      <c r="D199" s="12" t="s">
        <v>584</v>
      </c>
      <c r="E199" s="78"/>
      <c r="F199" s="93"/>
      <c r="G199" s="77">
        <f>((2.6+2.6+0.6)/3)/1000</f>
        <v>1.9333333333333333E-3</v>
      </c>
      <c r="H199" s="80">
        <f t="shared" si="2"/>
        <v>1.9333333333333333E-3</v>
      </c>
      <c r="I199" s="13"/>
      <c r="J199" s="13"/>
      <c r="K199" s="13" t="s">
        <v>537</v>
      </c>
    </row>
    <row r="200" spans="2:11" ht="14.45" customHeight="1">
      <c r="B200" s="380"/>
      <c r="C200" s="13" t="s">
        <v>582</v>
      </c>
      <c r="D200" s="12" t="s">
        <v>584</v>
      </c>
      <c r="E200" s="78"/>
      <c r="F200" s="93"/>
      <c r="G200" s="77">
        <v>1E-3</v>
      </c>
      <c r="H200" s="80">
        <f t="shared" ref="H200:H223" si="3">SUM(E200:G200)</f>
        <v>1E-3</v>
      </c>
      <c r="I200" s="13"/>
      <c r="J200" s="13"/>
      <c r="K200" s="13" t="s">
        <v>538</v>
      </c>
    </row>
    <row r="201" spans="2:11" ht="14.45" customHeight="1" thickBot="1">
      <c r="B201" s="380"/>
      <c r="C201" s="17" t="s">
        <v>583</v>
      </c>
      <c r="D201" s="18" t="s">
        <v>584</v>
      </c>
      <c r="E201" s="89"/>
      <c r="F201" s="90"/>
      <c r="G201" s="91">
        <v>5.9999999999999995E-4</v>
      </c>
      <c r="H201" s="92">
        <f t="shared" si="3"/>
        <v>5.9999999999999995E-4</v>
      </c>
      <c r="I201" s="19"/>
      <c r="J201" s="19"/>
      <c r="K201" s="19" t="s">
        <v>539</v>
      </c>
    </row>
    <row r="202" spans="2:11" ht="14.45" customHeight="1">
      <c r="B202" s="377" t="s">
        <v>92</v>
      </c>
      <c r="C202" s="13" t="s">
        <v>148</v>
      </c>
      <c r="D202" s="12" t="s">
        <v>46</v>
      </c>
      <c r="E202" s="40"/>
      <c r="F202" s="39"/>
      <c r="G202" s="55">
        <v>2.1280193798449597E-2</v>
      </c>
      <c r="H202" s="56">
        <f>SUM(E202:G202)</f>
        <v>2.1280193798449597E-2</v>
      </c>
      <c r="I202" s="13"/>
      <c r="J202" s="13"/>
      <c r="K202" s="13" t="s">
        <v>834</v>
      </c>
    </row>
    <row r="203" spans="2:11">
      <c r="B203" s="378"/>
      <c r="C203" s="13" t="s">
        <v>835</v>
      </c>
      <c r="D203" s="12" t="s">
        <v>46</v>
      </c>
      <c r="E203" s="40"/>
      <c r="F203" s="39"/>
      <c r="G203" s="55">
        <v>2.1280193798449597E-2</v>
      </c>
      <c r="H203" s="56">
        <f t="shared" ref="H203:H212" si="4">SUM(E203:G203)</f>
        <v>2.1280193798449597E-2</v>
      </c>
      <c r="I203" s="13"/>
      <c r="J203" s="13"/>
      <c r="K203" s="13" t="s">
        <v>836</v>
      </c>
    </row>
    <row r="204" spans="2:11">
      <c r="B204" s="378"/>
      <c r="C204" s="13" t="s">
        <v>655</v>
      </c>
      <c r="D204" s="12" t="s">
        <v>45</v>
      </c>
      <c r="E204" s="40"/>
      <c r="F204" s="39"/>
      <c r="G204" s="55">
        <v>2.72E-4</v>
      </c>
      <c r="H204" s="56">
        <f t="shared" si="4"/>
        <v>2.72E-4</v>
      </c>
      <c r="I204" s="13"/>
      <c r="J204" s="13"/>
      <c r="K204" s="13" t="s">
        <v>837</v>
      </c>
    </row>
    <row r="205" spans="2:11">
      <c r="B205" s="378"/>
      <c r="C205" s="13" t="s">
        <v>146</v>
      </c>
      <c r="D205" s="12" t="s">
        <v>46</v>
      </c>
      <c r="E205" s="40"/>
      <c r="F205" s="39"/>
      <c r="G205" s="55">
        <v>8.9105813953488395E-3</v>
      </c>
      <c r="H205" s="56">
        <f t="shared" si="4"/>
        <v>8.9105813953488395E-3</v>
      </c>
      <c r="I205" s="13"/>
      <c r="J205" s="13"/>
      <c r="K205" s="13" t="s">
        <v>838</v>
      </c>
    </row>
    <row r="206" spans="2:11">
      <c r="B206" s="378"/>
      <c r="C206" s="13" t="s">
        <v>151</v>
      </c>
      <c r="D206" s="12" t="s">
        <v>46</v>
      </c>
      <c r="E206" s="40"/>
      <c r="F206" s="39"/>
      <c r="G206" s="55">
        <v>8.8832713178294605E-3</v>
      </c>
      <c r="H206" s="56">
        <f t="shared" si="4"/>
        <v>8.8832713178294605E-3</v>
      </c>
      <c r="I206" s="13"/>
      <c r="J206" s="13"/>
      <c r="K206" s="13" t="s">
        <v>839</v>
      </c>
    </row>
    <row r="207" spans="2:11">
      <c r="B207" s="378"/>
      <c r="C207" s="13" t="s">
        <v>149</v>
      </c>
      <c r="D207" s="12" t="s">
        <v>46</v>
      </c>
      <c r="E207" s="40"/>
      <c r="F207" s="39"/>
      <c r="G207" s="55">
        <v>2.1280193798449601E-2</v>
      </c>
      <c r="H207" s="56">
        <f t="shared" si="4"/>
        <v>2.1280193798449601E-2</v>
      </c>
      <c r="I207" s="13"/>
      <c r="J207" s="13"/>
      <c r="K207" s="13" t="s">
        <v>840</v>
      </c>
    </row>
    <row r="208" spans="2:11">
      <c r="B208" s="378"/>
      <c r="C208" s="13" t="s">
        <v>117</v>
      </c>
      <c r="D208" s="12" t="s">
        <v>46</v>
      </c>
      <c r="E208" s="40"/>
      <c r="F208" s="39"/>
      <c r="G208" s="55">
        <v>2.1280193798449601E-2</v>
      </c>
      <c r="H208" s="56">
        <f t="shared" si="4"/>
        <v>2.1280193798449601E-2</v>
      </c>
      <c r="I208" s="13"/>
      <c r="J208" s="13"/>
      <c r="K208" s="13" t="s">
        <v>841</v>
      </c>
    </row>
    <row r="209" spans="2:11">
      <c r="B209" s="378"/>
      <c r="C209" s="13" t="s">
        <v>147</v>
      </c>
      <c r="D209" s="12" t="s">
        <v>46</v>
      </c>
      <c r="E209" s="40"/>
      <c r="F209" s="39"/>
      <c r="G209" s="55">
        <v>2.1280193798449597E-2</v>
      </c>
      <c r="H209" s="56">
        <f t="shared" si="4"/>
        <v>2.1280193798449597E-2</v>
      </c>
      <c r="I209" s="13"/>
      <c r="J209" s="13"/>
      <c r="K209" s="13" t="s">
        <v>842</v>
      </c>
    </row>
    <row r="210" spans="2:11">
      <c r="B210" s="378"/>
      <c r="C210" s="13" t="s">
        <v>145</v>
      </c>
      <c r="D210" s="12" t="s">
        <v>46</v>
      </c>
      <c r="E210" s="40"/>
      <c r="F210" s="39"/>
      <c r="G210" s="55">
        <v>2.1294E-2</v>
      </c>
      <c r="H210" s="56">
        <f t="shared" si="4"/>
        <v>2.1294E-2</v>
      </c>
      <c r="I210" s="13"/>
      <c r="J210" s="13"/>
      <c r="K210" s="13" t="s">
        <v>843</v>
      </c>
    </row>
    <row r="211" spans="2:11">
      <c r="B211" s="378"/>
      <c r="C211" s="13" t="s">
        <v>150</v>
      </c>
      <c r="D211" s="12" t="s">
        <v>46</v>
      </c>
      <c r="E211" s="40"/>
      <c r="F211" s="39"/>
      <c r="G211" s="55">
        <v>2.1294E-2</v>
      </c>
      <c r="H211" s="56">
        <f t="shared" si="4"/>
        <v>2.1294E-2</v>
      </c>
      <c r="I211" s="13"/>
      <c r="J211" s="13"/>
      <c r="K211" s="13" t="s">
        <v>844</v>
      </c>
    </row>
    <row r="212" spans="2:11" ht="15.75" thickBot="1">
      <c r="B212" s="378"/>
      <c r="C212" s="17" t="s">
        <v>801</v>
      </c>
      <c r="D212" s="18" t="s">
        <v>45</v>
      </c>
      <c r="E212" s="57"/>
      <c r="F212" s="58"/>
      <c r="G212" s="59">
        <v>1.4899999999999999E-4</v>
      </c>
      <c r="H212" s="92">
        <f t="shared" si="4"/>
        <v>1.4899999999999999E-4</v>
      </c>
      <c r="I212" s="19"/>
      <c r="J212" s="19"/>
      <c r="K212" s="19" t="s">
        <v>845</v>
      </c>
    </row>
    <row r="213" spans="2:11">
      <c r="B213" s="377" t="s">
        <v>700</v>
      </c>
      <c r="C213" s="13" t="s">
        <v>701</v>
      </c>
      <c r="D213" s="12" t="s">
        <v>691</v>
      </c>
      <c r="E213" s="78"/>
      <c r="F213" s="93"/>
      <c r="G213" s="77">
        <v>5</v>
      </c>
      <c r="H213" s="80">
        <f t="shared" si="3"/>
        <v>5</v>
      </c>
      <c r="I213" s="13"/>
      <c r="J213" s="13"/>
      <c r="K213" s="13"/>
    </row>
    <row r="214" spans="2:11">
      <c r="B214" s="378"/>
      <c r="C214" s="13" t="s">
        <v>152</v>
      </c>
      <c r="D214" s="12"/>
      <c r="E214" s="78"/>
      <c r="F214" s="93"/>
      <c r="G214" s="77"/>
      <c r="H214" s="80">
        <f t="shared" si="3"/>
        <v>0</v>
      </c>
      <c r="I214" s="13"/>
      <c r="J214" s="13"/>
      <c r="K214" s="13"/>
    </row>
    <row r="215" spans="2:11">
      <c r="B215" s="378"/>
      <c r="C215" s="13" t="s">
        <v>153</v>
      </c>
      <c r="D215" s="12"/>
      <c r="E215" s="78"/>
      <c r="F215" s="93"/>
      <c r="G215" s="77"/>
      <c r="H215" s="80">
        <f t="shared" si="3"/>
        <v>0</v>
      </c>
      <c r="I215" s="13"/>
      <c r="J215" s="13"/>
      <c r="K215" s="13"/>
    </row>
    <row r="216" spans="2:11">
      <c r="B216" s="378"/>
      <c r="C216" s="13" t="s">
        <v>154</v>
      </c>
      <c r="D216" s="12"/>
      <c r="E216" s="78"/>
      <c r="F216" s="93"/>
      <c r="G216" s="77"/>
      <c r="H216" s="80">
        <f t="shared" si="3"/>
        <v>0</v>
      </c>
      <c r="I216" s="13"/>
      <c r="J216" s="13"/>
      <c r="K216" s="13"/>
    </row>
    <row r="217" spans="2:11">
      <c r="B217" s="378"/>
      <c r="C217" s="13" t="s">
        <v>155</v>
      </c>
      <c r="D217" s="12"/>
      <c r="E217" s="78"/>
      <c r="F217" s="93"/>
      <c r="G217" s="77"/>
      <c r="H217" s="80">
        <f t="shared" ref="H217:H222" si="5">SUM(E217:G217)</f>
        <v>0</v>
      </c>
      <c r="I217" s="13"/>
      <c r="J217" s="13"/>
      <c r="K217" s="13"/>
    </row>
    <row r="218" spans="2:11">
      <c r="B218" s="378"/>
      <c r="C218" s="13" t="s">
        <v>156</v>
      </c>
      <c r="D218" s="12"/>
      <c r="E218" s="78"/>
      <c r="F218" s="93"/>
      <c r="G218" s="77"/>
      <c r="H218" s="80">
        <f t="shared" si="5"/>
        <v>0</v>
      </c>
      <c r="I218" s="13"/>
      <c r="J218" s="13"/>
      <c r="K218" s="13"/>
    </row>
    <row r="219" spans="2:11">
      <c r="B219" s="378"/>
      <c r="C219" s="13" t="s">
        <v>157</v>
      </c>
      <c r="D219" s="12"/>
      <c r="E219" s="78"/>
      <c r="F219" s="93"/>
      <c r="G219" s="77"/>
      <c r="H219" s="80">
        <f t="shared" si="5"/>
        <v>0</v>
      </c>
      <c r="I219" s="13"/>
      <c r="J219" s="13"/>
      <c r="K219" s="13"/>
    </row>
    <row r="220" spans="2:11">
      <c r="B220" s="378"/>
      <c r="C220" s="13" t="s">
        <v>158</v>
      </c>
      <c r="D220" s="12"/>
      <c r="E220" s="78"/>
      <c r="F220" s="93"/>
      <c r="G220" s="77"/>
      <c r="H220" s="80">
        <f t="shared" si="5"/>
        <v>0</v>
      </c>
      <c r="I220" s="13"/>
      <c r="J220" s="13"/>
      <c r="K220" s="13"/>
    </row>
    <row r="221" spans="2:11">
      <c r="B221" s="378"/>
      <c r="C221" s="13" t="s">
        <v>159</v>
      </c>
      <c r="D221" s="12"/>
      <c r="E221" s="78"/>
      <c r="F221" s="93"/>
      <c r="G221" s="77"/>
      <c r="H221" s="80">
        <f t="shared" si="5"/>
        <v>0</v>
      </c>
      <c r="I221" s="13"/>
      <c r="J221" s="13"/>
      <c r="K221" s="13"/>
    </row>
    <row r="222" spans="2:11">
      <c r="B222" s="378"/>
      <c r="C222" s="13" t="s">
        <v>160</v>
      </c>
      <c r="D222" s="12"/>
      <c r="E222" s="78"/>
      <c r="F222" s="93"/>
      <c r="G222" s="77"/>
      <c r="H222" s="80">
        <f t="shared" si="5"/>
        <v>0</v>
      </c>
      <c r="I222" s="13"/>
      <c r="J222" s="13"/>
      <c r="K222" s="13"/>
    </row>
    <row r="223" spans="2:11">
      <c r="B223" s="378"/>
      <c r="C223" s="13" t="s">
        <v>161</v>
      </c>
      <c r="D223" s="12"/>
      <c r="E223" s="78"/>
      <c r="F223" s="93"/>
      <c r="G223" s="77"/>
      <c r="H223" s="80">
        <f t="shared" si="3"/>
        <v>0</v>
      </c>
      <c r="I223" s="13"/>
      <c r="J223" s="13"/>
      <c r="K223" s="13"/>
    </row>
  </sheetData>
  <sheetProtection algorithmName="SHA-512" hashValue="3T10mztdlwfwxhYrsut5CAB98iPYqwHnnBdRVY2F9Yc2W6ydNRiNf/jx1qulExfZUn3AUaHDj0DqL1KCEun9ew==" saltValue="L+JXstlIWfjUrNVCGyYieg==" spinCount="100000" sheet="1" objects="1" scenarios="1"/>
  <mergeCells count="12">
    <mergeCell ref="B213:B223"/>
    <mergeCell ref="I6:K6"/>
    <mergeCell ref="B92:B123"/>
    <mergeCell ref="B124:B152"/>
    <mergeCell ref="B202:B212"/>
    <mergeCell ref="B153:B182"/>
    <mergeCell ref="B183:B193"/>
    <mergeCell ref="B199:B201"/>
    <mergeCell ref="C6:D6"/>
    <mergeCell ref="E6:H6"/>
    <mergeCell ref="B194:B198"/>
    <mergeCell ref="B8:B91"/>
  </mergeCells>
  <phoneticPr fontId="1" type="noConversion"/>
  <pageMargins left="0.7" right="0.7" top="0.78740157499999996" bottom="0.78740157499999996"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T200"/>
  <sheetViews>
    <sheetView showGridLines="0" workbookViewId="0">
      <pane xSplit="4" ySplit="7" topLeftCell="E11" activePane="bottomRight" state="frozen"/>
      <selection activeCell="B9" sqref="B9"/>
      <selection pane="topRight" activeCell="B9" sqref="B9"/>
      <selection pane="bottomLeft" activeCell="B9" sqref="B9"/>
      <selection pane="bottomRight" activeCell="B9" sqref="B9"/>
    </sheetView>
  </sheetViews>
  <sheetFormatPr baseColWidth="10" defaultColWidth="11.42578125" defaultRowHeight="15" outlineLevelCol="1"/>
  <cols>
    <col min="1" max="1" width="11.42578125" customWidth="1" outlineLevel="1"/>
    <col min="2" max="2" width="24.5703125" customWidth="1"/>
    <col min="3" max="3" width="23.85546875" customWidth="1"/>
    <col min="4" max="4" width="14" hidden="1" customWidth="1" outlineLevel="1"/>
    <col min="5" max="5" width="27.42578125" customWidth="1" collapsed="1"/>
    <col min="6" max="6" width="17.85546875" customWidth="1"/>
    <col min="7" max="7" width="16.85546875" customWidth="1"/>
    <col min="8" max="8" width="13" hidden="1" customWidth="1" outlineLevel="1"/>
    <col min="9" max="9" width="14.42578125" hidden="1" customWidth="1" outlineLevel="1"/>
    <col min="10" max="10" width="17.140625" hidden="1" customWidth="1" outlineLevel="1"/>
    <col min="11" max="13" width="14.42578125" hidden="1" customWidth="1" outlineLevel="1"/>
    <col min="14" max="14" width="14.42578125" customWidth="1" collapsed="1"/>
    <col min="15" max="16" width="14.42578125" customWidth="1"/>
    <col min="17" max="19" width="14.42578125" hidden="1" customWidth="1" outlineLevel="1"/>
    <col min="20" max="20" width="11.42578125" collapsed="1"/>
  </cols>
  <sheetData>
    <row r="2" spans="2:20" ht="21">
      <c r="B2" s="20" t="s">
        <v>603</v>
      </c>
    </row>
    <row r="3" spans="2:20" ht="3" customHeight="1" thickBot="1"/>
    <row r="4" spans="2:20" ht="16.5" thickBot="1">
      <c r="B4" s="3" t="s">
        <v>597</v>
      </c>
      <c r="C4" s="109" t="s">
        <v>600</v>
      </c>
    </row>
    <row r="5" spans="2:20" ht="3" customHeight="1"/>
    <row r="6" spans="2:20" ht="21" thickBot="1">
      <c r="B6" s="344" t="s">
        <v>596</v>
      </c>
      <c r="C6" s="344"/>
      <c r="D6" s="344"/>
      <c r="E6" s="344"/>
      <c r="F6" s="344"/>
      <c r="G6" s="344"/>
      <c r="H6" s="344"/>
      <c r="I6" s="344"/>
      <c r="J6" s="344"/>
      <c r="K6" s="344" t="s">
        <v>37</v>
      </c>
      <c r="L6" s="344"/>
      <c r="M6" s="344"/>
      <c r="N6" s="344" t="s">
        <v>38</v>
      </c>
      <c r="O6" s="344"/>
      <c r="P6" s="344"/>
      <c r="Q6" s="344" t="s">
        <v>39</v>
      </c>
      <c r="R6" s="344"/>
      <c r="S6" s="344"/>
      <c r="T6" s="38"/>
    </row>
    <row r="7" spans="2:20" ht="30.75" thickBot="1">
      <c r="B7" s="96" t="s">
        <v>167</v>
      </c>
      <c r="C7" s="96" t="s">
        <v>168</v>
      </c>
      <c r="D7" s="96" t="s">
        <v>83</v>
      </c>
      <c r="E7" s="96" t="s">
        <v>10</v>
      </c>
      <c r="F7" s="97" t="s">
        <v>23</v>
      </c>
      <c r="G7" s="98" t="s">
        <v>594</v>
      </c>
      <c r="H7" s="99" t="s">
        <v>595</v>
      </c>
      <c r="I7" s="99" t="s">
        <v>9</v>
      </c>
      <c r="J7" s="99" t="s">
        <v>172</v>
      </c>
      <c r="K7" s="98" t="s">
        <v>26</v>
      </c>
      <c r="L7" s="98" t="s">
        <v>27</v>
      </c>
      <c r="M7" s="98" t="s">
        <v>28</v>
      </c>
      <c r="N7" s="98" t="s">
        <v>29</v>
      </c>
      <c r="O7" s="98" t="s">
        <v>30</v>
      </c>
      <c r="P7" s="98" t="s">
        <v>31</v>
      </c>
      <c r="Q7" s="98" t="s">
        <v>32</v>
      </c>
      <c r="R7" s="98" t="s">
        <v>33</v>
      </c>
      <c r="S7" s="98" t="s">
        <v>34</v>
      </c>
    </row>
    <row r="8" spans="2:20">
      <c r="B8" s="198" t="str" cm="1">
        <f t="array" ref="B8:S17">_xlfn._xlws.SORT(_xlfn._xlws.FILTER(Dateneingabe_Emissionsquellen[],Dateneingabe_Emissionsquellen[1. Kategorie
(Dropdown)]="Abfall_und_Wasser"),VLOOKUP($C$4,Dropdowns!$O$81:$Q$87,2,FALSE),VLOOKUP($C$4,Dropdowns!$O$81:$Q$87,3,FALSE))</f>
        <v>Hauptcampus</v>
      </c>
      <c r="C8" s="101">
        <v>0</v>
      </c>
      <c r="D8" s="100" t="str">
        <v>Abfall_und_Wasser</v>
      </c>
      <c r="E8" s="100" t="str">
        <v>Altholz</v>
      </c>
      <c r="F8" s="102">
        <v>5</v>
      </c>
      <c r="G8" s="100" t="str">
        <v>t</v>
      </c>
      <c r="H8" s="100">
        <v>0</v>
      </c>
      <c r="I8" s="100">
        <v>0</v>
      </c>
      <c r="J8" s="100">
        <v>0</v>
      </c>
      <c r="K8" s="103">
        <v>0</v>
      </c>
      <c r="L8" s="103">
        <v>0</v>
      </c>
      <c r="M8" s="103">
        <v>2.1280193798449597E-2</v>
      </c>
      <c r="N8" s="104">
        <v>0</v>
      </c>
      <c r="O8" s="104">
        <v>0</v>
      </c>
      <c r="P8" s="104">
        <v>0.10640096899224799</v>
      </c>
      <c r="Q8" s="104" t="str">
        <v>Gilt nur für Strom</v>
      </c>
      <c r="R8" s="104" t="str">
        <v>Gilt nur für Strom</v>
      </c>
      <c r="S8" s="104" t="str">
        <v>Gilt nur für Strom</v>
      </c>
    </row>
    <row r="9" spans="2:20">
      <c r="B9" s="6">
        <v>0</v>
      </c>
      <c r="C9" s="105">
        <v>0</v>
      </c>
      <c r="D9" s="6" t="str">
        <v>Abfall_und_Wasser</v>
      </c>
      <c r="E9" s="6">
        <v>0</v>
      </c>
      <c r="F9" s="106">
        <v>0</v>
      </c>
      <c r="G9" s="6" t="str">
        <v/>
      </c>
      <c r="H9" s="6">
        <v>0</v>
      </c>
      <c r="I9" s="6">
        <v>0</v>
      </c>
      <c r="J9" s="6">
        <v>0</v>
      </c>
      <c r="K9" s="7" t="str">
        <v/>
      </c>
      <c r="L9" s="7" t="str">
        <v/>
      </c>
      <c r="M9" s="7" t="str">
        <v/>
      </c>
      <c r="N9" s="8" t="str">
        <v/>
      </c>
      <c r="O9" s="8" t="str">
        <v/>
      </c>
      <c r="P9" s="8" t="str">
        <v/>
      </c>
      <c r="Q9" s="8" t="str">
        <v>Gilt nur für Strom</v>
      </c>
      <c r="R9" s="8" t="str">
        <v>Gilt nur für Strom</v>
      </c>
      <c r="S9" s="8" t="str">
        <v>Gilt nur für Strom</v>
      </c>
    </row>
    <row r="10" spans="2:20">
      <c r="B10" s="100">
        <v>0</v>
      </c>
      <c r="C10" s="101">
        <v>0</v>
      </c>
      <c r="D10" s="100" t="str">
        <v>Abfall_und_Wasser</v>
      </c>
      <c r="E10" s="100">
        <v>0</v>
      </c>
      <c r="F10" s="102">
        <v>0</v>
      </c>
      <c r="G10" s="100" t="str">
        <v/>
      </c>
      <c r="H10" s="100">
        <v>0</v>
      </c>
      <c r="I10" s="100">
        <v>0</v>
      </c>
      <c r="J10" s="100">
        <v>0</v>
      </c>
      <c r="K10" s="103" t="str">
        <v/>
      </c>
      <c r="L10" s="103" t="str">
        <v/>
      </c>
      <c r="M10" s="103" t="str">
        <v/>
      </c>
      <c r="N10" s="104" t="str">
        <v/>
      </c>
      <c r="O10" s="104" t="str">
        <v/>
      </c>
      <c r="P10" s="104" t="str">
        <v/>
      </c>
      <c r="Q10" s="104" t="str">
        <v>Gilt nur für Strom</v>
      </c>
      <c r="R10" s="104" t="str">
        <v>Gilt nur für Strom</v>
      </c>
      <c r="S10" s="104" t="str">
        <v>Gilt nur für Strom</v>
      </c>
    </row>
    <row r="11" spans="2:20">
      <c r="B11" s="6">
        <v>0</v>
      </c>
      <c r="C11" s="105">
        <v>0</v>
      </c>
      <c r="D11" s="6" t="str">
        <v>Abfall_und_Wasser</v>
      </c>
      <c r="E11" s="6">
        <v>0</v>
      </c>
      <c r="F11" s="106">
        <v>0</v>
      </c>
      <c r="G11" s="6" t="str">
        <v/>
      </c>
      <c r="H11" s="6">
        <v>0</v>
      </c>
      <c r="I11" s="6">
        <v>0</v>
      </c>
      <c r="J11" s="6">
        <v>0</v>
      </c>
      <c r="K11" s="7" t="str">
        <v/>
      </c>
      <c r="L11" s="7" t="str">
        <v/>
      </c>
      <c r="M11" s="7" t="str">
        <v/>
      </c>
      <c r="N11" s="8" t="str">
        <v/>
      </c>
      <c r="O11" s="8" t="str">
        <v/>
      </c>
      <c r="P11" s="8" t="str">
        <v/>
      </c>
      <c r="Q11" s="8" t="str">
        <v>Gilt nur für Strom</v>
      </c>
      <c r="R11" s="8" t="str">
        <v>Gilt nur für Strom</v>
      </c>
      <c r="S11" s="8" t="str">
        <v>Gilt nur für Strom</v>
      </c>
    </row>
    <row r="12" spans="2:20">
      <c r="B12" s="100">
        <v>0</v>
      </c>
      <c r="C12" s="101">
        <v>0</v>
      </c>
      <c r="D12" s="100" t="str">
        <v>Abfall_und_Wasser</v>
      </c>
      <c r="E12" s="100">
        <v>0</v>
      </c>
      <c r="F12" s="102">
        <v>0</v>
      </c>
      <c r="G12" s="100" t="str">
        <v/>
      </c>
      <c r="H12" s="100">
        <v>0</v>
      </c>
      <c r="I12" s="100">
        <v>0</v>
      </c>
      <c r="J12" s="100">
        <v>0</v>
      </c>
      <c r="K12" s="103" t="str">
        <v/>
      </c>
      <c r="L12" s="103" t="str">
        <v/>
      </c>
      <c r="M12" s="103" t="str">
        <v/>
      </c>
      <c r="N12" s="104" t="str">
        <v/>
      </c>
      <c r="O12" s="104" t="str">
        <v/>
      </c>
      <c r="P12" s="104" t="str">
        <v/>
      </c>
      <c r="Q12" s="104" t="str">
        <v>Gilt nur für Strom</v>
      </c>
      <c r="R12" s="104" t="str">
        <v>Gilt nur für Strom</v>
      </c>
      <c r="S12" s="104" t="str">
        <v>Gilt nur für Strom</v>
      </c>
    </row>
    <row r="13" spans="2:20">
      <c r="B13" s="6">
        <v>0</v>
      </c>
      <c r="C13" s="105">
        <v>0</v>
      </c>
      <c r="D13" s="6" t="str">
        <v>Abfall_und_Wasser</v>
      </c>
      <c r="E13" s="6">
        <v>0</v>
      </c>
      <c r="F13" s="106">
        <v>0</v>
      </c>
      <c r="G13" s="6" t="str">
        <v/>
      </c>
      <c r="H13" s="6">
        <v>0</v>
      </c>
      <c r="I13" s="6">
        <v>0</v>
      </c>
      <c r="J13" s="6">
        <v>0</v>
      </c>
      <c r="K13" s="7" t="str">
        <v/>
      </c>
      <c r="L13" s="7" t="str">
        <v/>
      </c>
      <c r="M13" s="7" t="str">
        <v/>
      </c>
      <c r="N13" s="8" t="str">
        <v/>
      </c>
      <c r="O13" s="8" t="str">
        <v/>
      </c>
      <c r="P13" s="8" t="str">
        <v/>
      </c>
      <c r="Q13" s="8" t="str">
        <v>Gilt nur für Strom</v>
      </c>
      <c r="R13" s="8" t="str">
        <v>Gilt nur für Strom</v>
      </c>
      <c r="S13" s="8" t="str">
        <v>Gilt nur für Strom</v>
      </c>
    </row>
    <row r="14" spans="2:20">
      <c r="B14" s="100">
        <v>0</v>
      </c>
      <c r="C14" s="101">
        <v>0</v>
      </c>
      <c r="D14" s="100" t="str">
        <v>Abfall_und_Wasser</v>
      </c>
      <c r="E14" s="100">
        <v>0</v>
      </c>
      <c r="F14" s="102">
        <v>0</v>
      </c>
      <c r="G14" s="100" t="str">
        <v/>
      </c>
      <c r="H14" s="100">
        <v>0</v>
      </c>
      <c r="I14" s="100">
        <v>0</v>
      </c>
      <c r="J14" s="100">
        <v>0</v>
      </c>
      <c r="K14" s="103" t="str">
        <v/>
      </c>
      <c r="L14" s="103" t="str">
        <v/>
      </c>
      <c r="M14" s="103" t="str">
        <v/>
      </c>
      <c r="N14" s="104" t="str">
        <v/>
      </c>
      <c r="O14" s="104" t="str">
        <v/>
      </c>
      <c r="P14" s="104" t="str">
        <v/>
      </c>
      <c r="Q14" s="104" t="str">
        <v>Gilt nur für Strom</v>
      </c>
      <c r="R14" s="104" t="str">
        <v>Gilt nur für Strom</v>
      </c>
      <c r="S14" s="104" t="str">
        <v>Gilt nur für Strom</v>
      </c>
    </row>
    <row r="15" spans="2:20">
      <c r="B15" s="6">
        <v>0</v>
      </c>
      <c r="C15" s="105">
        <v>0</v>
      </c>
      <c r="D15" s="6" t="str">
        <v>Abfall_und_Wasser</v>
      </c>
      <c r="E15" s="6">
        <v>0</v>
      </c>
      <c r="F15" s="106">
        <v>0</v>
      </c>
      <c r="G15" s="6" t="str">
        <v/>
      </c>
      <c r="H15" s="6">
        <v>0</v>
      </c>
      <c r="I15" s="6">
        <v>0</v>
      </c>
      <c r="J15" s="6">
        <v>0</v>
      </c>
      <c r="K15" s="7" t="str">
        <v/>
      </c>
      <c r="L15" s="7" t="str">
        <v/>
      </c>
      <c r="M15" s="7" t="str">
        <v/>
      </c>
      <c r="N15" s="8" t="str">
        <v/>
      </c>
      <c r="O15" s="8" t="str">
        <v/>
      </c>
      <c r="P15" s="8" t="str">
        <v/>
      </c>
      <c r="Q15" s="8" t="str">
        <v>Gilt nur für Strom</v>
      </c>
      <c r="R15" s="8" t="str">
        <v>Gilt nur für Strom</v>
      </c>
      <c r="S15" s="8" t="str">
        <v>Gilt nur für Strom</v>
      </c>
    </row>
    <row r="16" spans="2:20">
      <c r="B16" s="100">
        <v>0</v>
      </c>
      <c r="C16" s="101">
        <v>0</v>
      </c>
      <c r="D16" s="100" t="str">
        <v>Abfall_und_Wasser</v>
      </c>
      <c r="E16" s="100">
        <v>0</v>
      </c>
      <c r="F16" s="102">
        <v>0</v>
      </c>
      <c r="G16" s="100" t="str">
        <v/>
      </c>
      <c r="H16" s="100">
        <v>0</v>
      </c>
      <c r="I16" s="100">
        <v>0</v>
      </c>
      <c r="J16" s="100">
        <v>0</v>
      </c>
      <c r="K16" s="103" t="str">
        <v/>
      </c>
      <c r="L16" s="103" t="str">
        <v/>
      </c>
      <c r="M16" s="103" t="str">
        <v/>
      </c>
      <c r="N16" s="104" t="str">
        <v/>
      </c>
      <c r="O16" s="104" t="str">
        <v/>
      </c>
      <c r="P16" s="104" t="str">
        <v/>
      </c>
      <c r="Q16" s="104" t="str">
        <v>Gilt nur für Strom</v>
      </c>
      <c r="R16" s="104" t="str">
        <v>Gilt nur für Strom</v>
      </c>
      <c r="S16" s="104" t="str">
        <v>Gilt nur für Strom</v>
      </c>
    </row>
    <row r="17" spans="2:19">
      <c r="B17" s="6">
        <v>0</v>
      </c>
      <c r="C17" s="105">
        <v>0</v>
      </c>
      <c r="D17" s="6" t="str">
        <v>Abfall_und_Wasser</v>
      </c>
      <c r="E17" s="6">
        <v>0</v>
      </c>
      <c r="F17" s="106">
        <v>0</v>
      </c>
      <c r="G17" s="6" t="str">
        <v/>
      </c>
      <c r="H17" s="6">
        <v>0</v>
      </c>
      <c r="I17" s="6">
        <v>0</v>
      </c>
      <c r="J17" s="6">
        <v>0</v>
      </c>
      <c r="K17" s="7" t="str">
        <v/>
      </c>
      <c r="L17" s="7" t="str">
        <v/>
      </c>
      <c r="M17" s="7" t="str">
        <v/>
      </c>
      <c r="N17" s="8" t="str">
        <v/>
      </c>
      <c r="O17" s="8" t="str">
        <v/>
      </c>
      <c r="P17" s="8" t="str">
        <v/>
      </c>
      <c r="Q17" s="8" t="str">
        <v>Gilt nur für Strom</v>
      </c>
      <c r="R17" s="8" t="str">
        <v>Gilt nur für Strom</v>
      </c>
      <c r="S17" s="8" t="str">
        <v>Gilt nur für Strom</v>
      </c>
    </row>
    <row r="18" spans="2:19">
      <c r="B18" s="100"/>
      <c r="C18" s="101"/>
      <c r="D18" s="100"/>
      <c r="E18" s="100"/>
      <c r="F18" s="102"/>
      <c r="G18" s="100"/>
      <c r="H18" s="100"/>
      <c r="I18" s="100"/>
      <c r="J18" s="100"/>
      <c r="K18" s="103"/>
      <c r="L18" s="103"/>
      <c r="M18" s="103"/>
      <c r="N18" s="104"/>
      <c r="O18" s="104"/>
      <c r="P18" s="104"/>
      <c r="Q18" s="104"/>
      <c r="R18" s="104"/>
      <c r="S18" s="104"/>
    </row>
    <row r="19" spans="2:19">
      <c r="B19" s="6"/>
      <c r="C19" s="105"/>
      <c r="D19" s="6"/>
      <c r="E19" s="6"/>
      <c r="F19" s="106"/>
      <c r="G19" s="6"/>
      <c r="H19" s="6"/>
      <c r="I19" s="6"/>
      <c r="J19" s="6"/>
      <c r="K19" s="7"/>
      <c r="L19" s="7"/>
      <c r="M19" s="7"/>
      <c r="N19" s="8"/>
      <c r="O19" s="8"/>
      <c r="P19" s="8"/>
      <c r="Q19" s="8"/>
      <c r="R19" s="8"/>
      <c r="S19" s="8"/>
    </row>
    <row r="20" spans="2:19">
      <c r="B20" s="100"/>
      <c r="C20" s="101"/>
      <c r="D20" s="100"/>
      <c r="E20" s="100"/>
      <c r="F20" s="102"/>
      <c r="G20" s="100"/>
      <c r="H20" s="100"/>
      <c r="I20" s="100"/>
      <c r="J20" s="100"/>
      <c r="K20" s="103"/>
      <c r="L20" s="103"/>
      <c r="M20" s="103"/>
      <c r="N20" s="104"/>
      <c r="O20" s="104"/>
      <c r="P20" s="104"/>
      <c r="Q20" s="104"/>
      <c r="R20" s="104"/>
      <c r="S20" s="104"/>
    </row>
    <row r="21" spans="2:19">
      <c r="B21" s="6"/>
      <c r="C21" s="105"/>
      <c r="D21" s="6"/>
      <c r="E21" s="6"/>
      <c r="F21" s="106"/>
      <c r="G21" s="6"/>
      <c r="H21" s="6"/>
      <c r="I21" s="6"/>
      <c r="J21" s="6"/>
      <c r="K21" s="7"/>
      <c r="L21" s="7"/>
      <c r="M21" s="7"/>
      <c r="N21" s="8"/>
      <c r="O21" s="8"/>
      <c r="P21" s="8"/>
      <c r="Q21" s="8"/>
      <c r="R21" s="8"/>
      <c r="S21" s="8"/>
    </row>
    <row r="22" spans="2:19">
      <c r="B22" s="100"/>
      <c r="C22" s="101"/>
      <c r="D22" s="100"/>
      <c r="E22" s="100"/>
      <c r="F22" s="102"/>
      <c r="G22" s="100"/>
      <c r="H22" s="100"/>
      <c r="I22" s="100"/>
      <c r="J22" s="100"/>
      <c r="K22" s="103"/>
      <c r="L22" s="103"/>
      <c r="M22" s="103"/>
      <c r="N22" s="104"/>
      <c r="O22" s="104"/>
      <c r="P22" s="104"/>
      <c r="Q22" s="104"/>
      <c r="R22" s="104"/>
      <c r="S22" s="104"/>
    </row>
    <row r="23" spans="2:19">
      <c r="B23" s="6"/>
      <c r="C23" s="105"/>
      <c r="D23" s="6"/>
      <c r="E23" s="6"/>
      <c r="F23" s="106"/>
      <c r="G23" s="6"/>
      <c r="H23" s="6"/>
      <c r="I23" s="6"/>
      <c r="J23" s="6"/>
      <c r="K23" s="7"/>
      <c r="L23" s="7"/>
      <c r="M23" s="7"/>
      <c r="N23" s="8"/>
      <c r="O23" s="8"/>
      <c r="P23" s="8"/>
      <c r="Q23" s="8"/>
      <c r="R23" s="8"/>
      <c r="S23" s="8"/>
    </row>
    <row r="24" spans="2:19">
      <c r="B24" s="100"/>
      <c r="C24" s="101"/>
      <c r="D24" s="100"/>
      <c r="E24" s="100"/>
      <c r="F24" s="102"/>
      <c r="G24" s="100"/>
      <c r="H24" s="100"/>
      <c r="I24" s="100"/>
      <c r="J24" s="100"/>
      <c r="K24" s="103"/>
      <c r="L24" s="103"/>
      <c r="M24" s="103"/>
      <c r="N24" s="104"/>
      <c r="O24" s="104"/>
      <c r="P24" s="104"/>
      <c r="Q24" s="104"/>
      <c r="R24" s="104"/>
      <c r="S24" s="104"/>
    </row>
    <row r="25" spans="2:19">
      <c r="B25" s="6"/>
      <c r="C25" s="105"/>
      <c r="D25" s="6"/>
      <c r="E25" s="6"/>
      <c r="F25" s="106"/>
      <c r="G25" s="6"/>
      <c r="H25" s="6"/>
      <c r="I25" s="6"/>
      <c r="J25" s="6"/>
      <c r="K25" s="7"/>
      <c r="L25" s="7"/>
      <c r="M25" s="7"/>
      <c r="N25" s="8"/>
      <c r="O25" s="8"/>
      <c r="P25" s="8"/>
      <c r="Q25" s="8"/>
      <c r="R25" s="8"/>
      <c r="S25" s="8"/>
    </row>
    <row r="26" spans="2:19">
      <c r="B26" s="100"/>
      <c r="C26" s="101"/>
      <c r="D26" s="100"/>
      <c r="E26" s="100"/>
      <c r="F26" s="102"/>
      <c r="G26" s="100"/>
      <c r="H26" s="100"/>
      <c r="I26" s="100"/>
      <c r="J26" s="100"/>
      <c r="K26" s="103"/>
      <c r="L26" s="103"/>
      <c r="M26" s="103"/>
      <c r="N26" s="104"/>
      <c r="O26" s="104"/>
      <c r="P26" s="104"/>
      <c r="Q26" s="104"/>
      <c r="R26" s="104"/>
      <c r="S26" s="104"/>
    </row>
    <row r="27" spans="2:19">
      <c r="B27" s="6"/>
      <c r="C27" s="105"/>
      <c r="D27" s="6"/>
      <c r="E27" s="6"/>
      <c r="F27" s="106"/>
      <c r="G27" s="6"/>
      <c r="H27" s="6"/>
      <c r="I27" s="6"/>
      <c r="J27" s="6"/>
      <c r="K27" s="7"/>
      <c r="L27" s="7"/>
      <c r="M27" s="7"/>
      <c r="N27" s="8"/>
      <c r="O27" s="8"/>
      <c r="P27" s="8"/>
      <c r="Q27" s="8"/>
      <c r="R27" s="8"/>
      <c r="S27" s="8"/>
    </row>
    <row r="28" spans="2:19">
      <c r="B28" s="100"/>
      <c r="C28" s="101"/>
      <c r="D28" s="100"/>
      <c r="E28" s="100"/>
      <c r="F28" s="102"/>
      <c r="G28" s="100"/>
      <c r="H28" s="100"/>
      <c r="I28" s="100"/>
      <c r="J28" s="100"/>
      <c r="K28" s="103"/>
      <c r="L28" s="103"/>
      <c r="M28" s="103"/>
      <c r="N28" s="104"/>
      <c r="O28" s="104"/>
      <c r="P28" s="104"/>
      <c r="Q28" s="104"/>
      <c r="R28" s="104"/>
      <c r="S28" s="104"/>
    </row>
    <row r="29" spans="2:19">
      <c r="B29" s="6"/>
      <c r="C29" s="105"/>
      <c r="D29" s="6"/>
      <c r="E29" s="6"/>
      <c r="F29" s="106"/>
      <c r="G29" s="6"/>
      <c r="H29" s="6"/>
      <c r="I29" s="6"/>
      <c r="J29" s="6"/>
      <c r="K29" s="7"/>
      <c r="L29" s="7"/>
      <c r="M29" s="7"/>
      <c r="N29" s="8"/>
      <c r="O29" s="8"/>
      <c r="P29" s="8"/>
      <c r="Q29" s="8"/>
      <c r="R29" s="8"/>
      <c r="S29" s="8"/>
    </row>
    <row r="30" spans="2:19">
      <c r="B30" s="100"/>
      <c r="C30" s="101"/>
      <c r="D30" s="100"/>
      <c r="E30" s="100"/>
      <c r="F30" s="102"/>
      <c r="G30" s="100"/>
      <c r="H30" s="100"/>
      <c r="I30" s="100"/>
      <c r="J30" s="100"/>
      <c r="K30" s="103"/>
      <c r="L30" s="103"/>
      <c r="M30" s="103"/>
      <c r="N30" s="104"/>
      <c r="O30" s="104"/>
      <c r="P30" s="104"/>
      <c r="Q30" s="104"/>
      <c r="R30" s="104"/>
      <c r="S30" s="104"/>
    </row>
    <row r="31" spans="2:19">
      <c r="B31" s="6"/>
      <c r="C31" s="105"/>
      <c r="D31" s="6"/>
      <c r="E31" s="6"/>
      <c r="F31" s="106"/>
      <c r="G31" s="6"/>
      <c r="H31" s="6"/>
      <c r="I31" s="6"/>
      <c r="J31" s="6"/>
      <c r="K31" s="7"/>
      <c r="L31" s="7"/>
      <c r="M31" s="7"/>
      <c r="N31" s="8"/>
      <c r="O31" s="8"/>
      <c r="P31" s="8"/>
      <c r="Q31" s="8"/>
      <c r="R31" s="8"/>
      <c r="S31" s="8"/>
    </row>
    <row r="32" spans="2:19">
      <c r="B32" s="100"/>
      <c r="C32" s="101"/>
      <c r="D32" s="100"/>
      <c r="E32" s="100"/>
      <c r="F32" s="102"/>
      <c r="G32" s="100"/>
      <c r="H32" s="100"/>
      <c r="I32" s="100"/>
      <c r="J32" s="100"/>
      <c r="K32" s="103"/>
      <c r="L32" s="103"/>
      <c r="M32" s="103"/>
      <c r="N32" s="104"/>
      <c r="O32" s="104"/>
      <c r="P32" s="104"/>
      <c r="Q32" s="104"/>
      <c r="R32" s="104"/>
      <c r="S32" s="104"/>
    </row>
    <row r="33" spans="2:19">
      <c r="B33" s="6"/>
      <c r="C33" s="105"/>
      <c r="D33" s="6"/>
      <c r="E33" s="6"/>
      <c r="F33" s="106"/>
      <c r="G33" s="6"/>
      <c r="H33" s="6"/>
      <c r="I33" s="6"/>
      <c r="J33" s="6"/>
      <c r="K33" s="7"/>
      <c r="L33" s="7"/>
      <c r="M33" s="7"/>
      <c r="N33" s="8"/>
      <c r="O33" s="8"/>
      <c r="P33" s="8"/>
      <c r="Q33" s="8"/>
      <c r="R33" s="8"/>
      <c r="S33" s="8"/>
    </row>
    <row r="34" spans="2:19">
      <c r="B34" s="100"/>
      <c r="C34" s="101"/>
      <c r="D34" s="100"/>
      <c r="E34" s="100"/>
      <c r="F34" s="102"/>
      <c r="G34" s="100"/>
      <c r="H34" s="100"/>
      <c r="I34" s="100"/>
      <c r="J34" s="100"/>
      <c r="K34" s="103"/>
      <c r="L34" s="103"/>
      <c r="M34" s="103"/>
      <c r="N34" s="104"/>
      <c r="O34" s="104"/>
      <c r="P34" s="104"/>
      <c r="Q34" s="104"/>
      <c r="R34" s="104"/>
      <c r="S34" s="104"/>
    </row>
    <row r="35" spans="2:19">
      <c r="B35" s="6"/>
      <c r="C35" s="105"/>
      <c r="D35" s="6"/>
      <c r="E35" s="6"/>
      <c r="F35" s="106"/>
      <c r="G35" s="6"/>
      <c r="H35" s="6"/>
      <c r="I35" s="6"/>
      <c r="J35" s="6"/>
      <c r="K35" s="7"/>
      <c r="L35" s="7"/>
      <c r="M35" s="7"/>
      <c r="N35" s="8"/>
      <c r="O35" s="8"/>
      <c r="P35" s="8"/>
      <c r="Q35" s="8"/>
      <c r="R35" s="8"/>
      <c r="S35" s="8"/>
    </row>
    <row r="36" spans="2:19">
      <c r="B36" s="100"/>
      <c r="C36" s="101"/>
      <c r="D36" s="100"/>
      <c r="E36" s="100"/>
      <c r="F36" s="102"/>
      <c r="G36" s="100"/>
      <c r="H36" s="100"/>
      <c r="I36" s="100"/>
      <c r="J36" s="100"/>
      <c r="K36" s="103"/>
      <c r="L36" s="103"/>
      <c r="M36" s="103"/>
      <c r="N36" s="104"/>
      <c r="O36" s="104"/>
      <c r="P36" s="104"/>
      <c r="Q36" s="104"/>
      <c r="R36" s="104"/>
      <c r="S36" s="104"/>
    </row>
    <row r="37" spans="2:19">
      <c r="B37" s="6"/>
      <c r="C37" s="105"/>
      <c r="D37" s="6"/>
      <c r="E37" s="6"/>
      <c r="F37" s="106"/>
      <c r="G37" s="6"/>
      <c r="H37" s="6"/>
      <c r="I37" s="6"/>
      <c r="J37" s="6"/>
      <c r="K37" s="7"/>
      <c r="L37" s="7"/>
      <c r="M37" s="7"/>
      <c r="N37" s="8"/>
      <c r="O37" s="8"/>
      <c r="P37" s="8"/>
      <c r="Q37" s="8"/>
      <c r="R37" s="8"/>
      <c r="S37" s="8"/>
    </row>
    <row r="38" spans="2:19">
      <c r="B38" s="100"/>
      <c r="C38" s="101"/>
      <c r="D38" s="100"/>
      <c r="E38" s="100"/>
      <c r="F38" s="102"/>
      <c r="G38" s="100"/>
      <c r="H38" s="100"/>
      <c r="I38" s="100"/>
      <c r="J38" s="100"/>
      <c r="K38" s="103"/>
      <c r="L38" s="103"/>
      <c r="M38" s="103"/>
      <c r="N38" s="104"/>
      <c r="O38" s="104"/>
      <c r="P38" s="104"/>
      <c r="Q38" s="104"/>
      <c r="R38" s="104"/>
      <c r="S38" s="104"/>
    </row>
    <row r="39" spans="2:19">
      <c r="B39" s="6"/>
      <c r="C39" s="105"/>
      <c r="D39" s="6"/>
      <c r="E39" s="6"/>
      <c r="F39" s="106"/>
      <c r="G39" s="6"/>
      <c r="H39" s="6"/>
      <c r="I39" s="6"/>
      <c r="J39" s="6"/>
      <c r="K39" s="7"/>
      <c r="L39" s="7"/>
      <c r="M39" s="7"/>
      <c r="N39" s="8"/>
      <c r="O39" s="8"/>
      <c r="P39" s="8"/>
      <c r="Q39" s="8"/>
      <c r="R39" s="8"/>
      <c r="S39" s="8"/>
    </row>
    <row r="40" spans="2:19">
      <c r="B40" s="100"/>
      <c r="C40" s="101"/>
      <c r="D40" s="100"/>
      <c r="E40" s="100"/>
      <c r="F40" s="102"/>
      <c r="G40" s="100"/>
      <c r="H40" s="100"/>
      <c r="I40" s="100"/>
      <c r="J40" s="100"/>
      <c r="K40" s="103"/>
      <c r="L40" s="103"/>
      <c r="M40" s="103"/>
      <c r="N40" s="104"/>
      <c r="O40" s="104"/>
      <c r="P40" s="104"/>
      <c r="Q40" s="104"/>
      <c r="R40" s="104"/>
      <c r="S40" s="104"/>
    </row>
    <row r="41" spans="2:19">
      <c r="B41" s="6"/>
      <c r="C41" s="105"/>
      <c r="D41" s="6"/>
      <c r="E41" s="6"/>
      <c r="F41" s="106"/>
      <c r="G41" s="6"/>
      <c r="H41" s="6"/>
      <c r="I41" s="6"/>
      <c r="J41" s="6"/>
      <c r="K41" s="7"/>
      <c r="L41" s="7"/>
      <c r="M41" s="7"/>
      <c r="N41" s="8"/>
      <c r="O41" s="8"/>
      <c r="P41" s="8"/>
      <c r="Q41" s="8"/>
      <c r="R41" s="8"/>
      <c r="S41" s="8"/>
    </row>
    <row r="42" spans="2:19">
      <c r="B42" s="100"/>
      <c r="C42" s="101"/>
      <c r="D42" s="100"/>
      <c r="E42" s="100"/>
      <c r="F42" s="102"/>
      <c r="G42" s="100"/>
      <c r="H42" s="100"/>
      <c r="I42" s="100"/>
      <c r="J42" s="100"/>
      <c r="K42" s="103"/>
      <c r="L42" s="103"/>
      <c r="M42" s="103"/>
      <c r="N42" s="104"/>
      <c r="O42" s="104"/>
      <c r="P42" s="104"/>
      <c r="Q42" s="104"/>
      <c r="R42" s="104"/>
      <c r="S42" s="104"/>
    </row>
    <row r="43" spans="2:19">
      <c r="B43" s="6"/>
      <c r="C43" s="105"/>
      <c r="D43" s="6"/>
      <c r="E43" s="6"/>
      <c r="F43" s="106"/>
      <c r="G43" s="6"/>
      <c r="H43" s="6"/>
      <c r="I43" s="6"/>
      <c r="J43" s="6"/>
      <c r="K43" s="7"/>
      <c r="L43" s="7"/>
      <c r="M43" s="7"/>
      <c r="N43" s="8"/>
      <c r="O43" s="8"/>
      <c r="P43" s="8"/>
      <c r="Q43" s="8"/>
      <c r="R43" s="8"/>
      <c r="S43" s="8"/>
    </row>
    <row r="44" spans="2:19">
      <c r="B44" s="100"/>
      <c r="C44" s="101"/>
      <c r="D44" s="100"/>
      <c r="E44" s="100"/>
      <c r="F44" s="102"/>
      <c r="G44" s="100"/>
      <c r="H44" s="100"/>
      <c r="I44" s="100"/>
      <c r="J44" s="100"/>
      <c r="K44" s="103"/>
      <c r="L44" s="103"/>
      <c r="M44" s="103"/>
      <c r="N44" s="104"/>
      <c r="O44" s="104"/>
      <c r="P44" s="104"/>
      <c r="Q44" s="104"/>
      <c r="R44" s="104"/>
      <c r="S44" s="104"/>
    </row>
    <row r="45" spans="2:19">
      <c r="B45" s="6"/>
      <c r="C45" s="105"/>
      <c r="D45" s="6"/>
      <c r="E45" s="6"/>
      <c r="F45" s="106"/>
      <c r="G45" s="6"/>
      <c r="H45" s="6"/>
      <c r="I45" s="6"/>
      <c r="J45" s="6"/>
      <c r="K45" s="7"/>
      <c r="L45" s="7"/>
      <c r="M45" s="7"/>
      <c r="N45" s="8"/>
      <c r="O45" s="8"/>
      <c r="P45" s="8"/>
      <c r="Q45" s="8"/>
      <c r="R45" s="8"/>
      <c r="S45" s="8"/>
    </row>
    <row r="46" spans="2:19">
      <c r="B46" s="100"/>
      <c r="C46" s="101"/>
      <c r="D46" s="100"/>
      <c r="E46" s="100"/>
      <c r="F46" s="102"/>
      <c r="G46" s="100"/>
      <c r="H46" s="100"/>
      <c r="I46" s="100"/>
      <c r="J46" s="100"/>
      <c r="K46" s="103"/>
      <c r="L46" s="103"/>
      <c r="M46" s="103"/>
      <c r="N46" s="104"/>
      <c r="O46" s="104"/>
      <c r="P46" s="104"/>
      <c r="Q46" s="104"/>
      <c r="R46" s="104"/>
      <c r="S46" s="104"/>
    </row>
    <row r="47" spans="2:19">
      <c r="B47" s="6"/>
      <c r="C47" s="105"/>
      <c r="D47" s="6"/>
      <c r="E47" s="6"/>
      <c r="F47" s="106"/>
      <c r="G47" s="6"/>
      <c r="H47" s="6"/>
      <c r="I47" s="6"/>
      <c r="J47" s="6"/>
      <c r="K47" s="7"/>
      <c r="L47" s="7"/>
      <c r="M47" s="7"/>
      <c r="N47" s="8"/>
      <c r="O47" s="8"/>
      <c r="P47" s="8"/>
      <c r="Q47" s="8"/>
      <c r="R47" s="8"/>
      <c r="S47" s="8"/>
    </row>
    <row r="48" spans="2:19">
      <c r="B48" s="100"/>
      <c r="C48" s="101"/>
      <c r="D48" s="100"/>
      <c r="E48" s="100"/>
      <c r="F48" s="102"/>
      <c r="G48" s="100"/>
      <c r="H48" s="100"/>
      <c r="I48" s="100"/>
      <c r="J48" s="100"/>
      <c r="K48" s="103"/>
      <c r="L48" s="103"/>
      <c r="M48" s="103"/>
      <c r="N48" s="104"/>
      <c r="O48" s="104"/>
      <c r="P48" s="104"/>
      <c r="Q48" s="104"/>
      <c r="R48" s="104"/>
      <c r="S48" s="104"/>
    </row>
    <row r="49" spans="2:19">
      <c r="B49" s="6"/>
      <c r="C49" s="105"/>
      <c r="D49" s="6"/>
      <c r="E49" s="6"/>
      <c r="F49" s="106"/>
      <c r="G49" s="6"/>
      <c r="H49" s="6"/>
      <c r="I49" s="6"/>
      <c r="J49" s="6"/>
      <c r="K49" s="7"/>
      <c r="L49" s="7"/>
      <c r="M49" s="7"/>
      <c r="N49" s="8"/>
      <c r="O49" s="8"/>
      <c r="P49" s="8"/>
      <c r="Q49" s="8"/>
      <c r="R49" s="8"/>
      <c r="S49" s="8"/>
    </row>
    <row r="50" spans="2:19">
      <c r="B50" s="100"/>
      <c r="C50" s="101"/>
      <c r="D50" s="100"/>
      <c r="E50" s="100"/>
      <c r="F50" s="102"/>
      <c r="G50" s="100"/>
      <c r="H50" s="100"/>
      <c r="I50" s="100"/>
      <c r="J50" s="100"/>
      <c r="K50" s="103"/>
      <c r="L50" s="103"/>
      <c r="M50" s="103"/>
      <c r="N50" s="104"/>
      <c r="O50" s="104"/>
      <c r="P50" s="104"/>
      <c r="Q50" s="104"/>
      <c r="R50" s="104"/>
      <c r="S50" s="104"/>
    </row>
    <row r="51" spans="2:19">
      <c r="B51" s="6"/>
      <c r="C51" s="105"/>
      <c r="D51" s="6"/>
      <c r="E51" s="6"/>
      <c r="F51" s="106"/>
      <c r="G51" s="6"/>
      <c r="H51" s="6"/>
      <c r="I51" s="6"/>
      <c r="J51" s="6"/>
      <c r="K51" s="7"/>
      <c r="L51" s="7"/>
      <c r="M51" s="7"/>
      <c r="N51" s="8"/>
      <c r="O51" s="8"/>
      <c r="P51" s="8"/>
      <c r="Q51" s="8"/>
      <c r="R51" s="8"/>
      <c r="S51" s="8"/>
    </row>
    <row r="52" spans="2:19">
      <c r="B52" s="100"/>
      <c r="C52" s="101"/>
      <c r="D52" s="100"/>
      <c r="E52" s="100"/>
      <c r="F52" s="102"/>
      <c r="G52" s="100"/>
      <c r="H52" s="100"/>
      <c r="I52" s="100"/>
      <c r="J52" s="100"/>
      <c r="K52" s="103"/>
      <c r="L52" s="103"/>
      <c r="M52" s="103"/>
      <c r="N52" s="104"/>
      <c r="O52" s="104"/>
      <c r="P52" s="104"/>
      <c r="Q52" s="104"/>
      <c r="R52" s="104"/>
      <c r="S52" s="104"/>
    </row>
    <row r="53" spans="2:19">
      <c r="B53" s="6"/>
      <c r="C53" s="105"/>
      <c r="D53" s="6"/>
      <c r="E53" s="6"/>
      <c r="F53" s="106"/>
      <c r="G53" s="6"/>
      <c r="H53" s="6"/>
      <c r="I53" s="6"/>
      <c r="J53" s="6"/>
      <c r="K53" s="7"/>
      <c r="L53" s="7"/>
      <c r="M53" s="7"/>
      <c r="N53" s="8"/>
      <c r="O53" s="8"/>
      <c r="P53" s="8"/>
      <c r="Q53" s="8"/>
      <c r="R53" s="8"/>
      <c r="S53" s="8"/>
    </row>
    <row r="54" spans="2:19">
      <c r="B54" s="100"/>
      <c r="C54" s="101"/>
      <c r="D54" s="100"/>
      <c r="E54" s="100"/>
      <c r="F54" s="102"/>
      <c r="G54" s="100"/>
      <c r="H54" s="100"/>
      <c r="I54" s="100"/>
      <c r="J54" s="100"/>
      <c r="K54" s="103"/>
      <c r="L54" s="103"/>
      <c r="M54" s="103"/>
      <c r="N54" s="104"/>
      <c r="O54" s="104"/>
      <c r="P54" s="104"/>
      <c r="Q54" s="104"/>
      <c r="R54" s="104"/>
      <c r="S54" s="104"/>
    </row>
    <row r="55" spans="2:19">
      <c r="B55" s="6"/>
      <c r="C55" s="105"/>
      <c r="D55" s="6"/>
      <c r="E55" s="6"/>
      <c r="F55" s="106"/>
      <c r="G55" s="6"/>
      <c r="H55" s="6"/>
      <c r="I55" s="6"/>
      <c r="J55" s="6"/>
      <c r="K55" s="7"/>
      <c r="L55" s="7"/>
      <c r="M55" s="7"/>
      <c r="N55" s="8"/>
      <c r="O55" s="8"/>
      <c r="P55" s="8"/>
      <c r="Q55" s="8"/>
      <c r="R55" s="8"/>
      <c r="S55" s="8"/>
    </row>
    <row r="56" spans="2:19">
      <c r="B56" s="100"/>
      <c r="C56" s="101"/>
      <c r="D56" s="100"/>
      <c r="E56" s="100"/>
      <c r="F56" s="102"/>
      <c r="G56" s="100"/>
      <c r="H56" s="100"/>
      <c r="I56" s="100"/>
      <c r="J56" s="100"/>
      <c r="K56" s="103"/>
      <c r="L56" s="103"/>
      <c r="M56" s="103"/>
      <c r="N56" s="104"/>
      <c r="O56" s="104"/>
      <c r="P56" s="104"/>
      <c r="Q56" s="104"/>
      <c r="R56" s="104"/>
      <c r="S56" s="104"/>
    </row>
    <row r="57" spans="2:19">
      <c r="B57" s="6"/>
      <c r="C57" s="105"/>
      <c r="D57" s="6"/>
      <c r="E57" s="6"/>
      <c r="F57" s="106"/>
      <c r="G57" s="6"/>
      <c r="H57" s="6"/>
      <c r="I57" s="6"/>
      <c r="J57" s="6"/>
      <c r="K57" s="7"/>
      <c r="L57" s="7"/>
      <c r="M57" s="7"/>
      <c r="N57" s="8"/>
      <c r="O57" s="8"/>
      <c r="P57" s="8"/>
      <c r="Q57" s="8"/>
      <c r="R57" s="8"/>
      <c r="S57" s="8"/>
    </row>
    <row r="58" spans="2:19">
      <c r="B58" s="100"/>
      <c r="C58" s="101"/>
      <c r="D58" s="100"/>
      <c r="E58" s="100"/>
      <c r="F58" s="102"/>
      <c r="G58" s="100"/>
      <c r="H58" s="100"/>
      <c r="I58" s="100"/>
      <c r="J58" s="100"/>
      <c r="K58" s="103"/>
      <c r="L58" s="103"/>
      <c r="M58" s="103"/>
      <c r="N58" s="104"/>
      <c r="O58" s="104"/>
      <c r="P58" s="104"/>
      <c r="Q58" s="104"/>
      <c r="R58" s="104"/>
      <c r="S58" s="104"/>
    </row>
    <row r="59" spans="2:19">
      <c r="B59" s="6"/>
      <c r="C59" s="105"/>
      <c r="D59" s="6"/>
      <c r="E59" s="6"/>
      <c r="F59" s="106"/>
      <c r="G59" s="6"/>
      <c r="H59" s="6"/>
      <c r="I59" s="6"/>
      <c r="J59" s="6"/>
      <c r="K59" s="7"/>
      <c r="L59" s="7"/>
      <c r="M59" s="7"/>
      <c r="N59" s="8"/>
      <c r="O59" s="8"/>
      <c r="P59" s="8"/>
      <c r="Q59" s="8"/>
      <c r="R59" s="8"/>
      <c r="S59" s="8"/>
    </row>
    <row r="60" spans="2:19">
      <c r="B60" s="100"/>
      <c r="C60" s="101"/>
      <c r="D60" s="100"/>
      <c r="E60" s="100"/>
      <c r="F60" s="102"/>
      <c r="G60" s="100"/>
      <c r="H60" s="100"/>
      <c r="I60" s="100"/>
      <c r="J60" s="100"/>
      <c r="K60" s="103"/>
      <c r="L60" s="103"/>
      <c r="M60" s="103"/>
      <c r="N60" s="104"/>
      <c r="O60" s="104"/>
      <c r="P60" s="104"/>
      <c r="Q60" s="104"/>
      <c r="R60" s="104"/>
      <c r="S60" s="104"/>
    </row>
    <row r="61" spans="2:19">
      <c r="B61" s="6"/>
      <c r="C61" s="105"/>
      <c r="D61" s="6"/>
      <c r="E61" s="6"/>
      <c r="F61" s="106"/>
      <c r="G61" s="6"/>
      <c r="H61" s="6"/>
      <c r="I61" s="6"/>
      <c r="J61" s="6"/>
      <c r="K61" s="7"/>
      <c r="L61" s="7"/>
      <c r="M61" s="7"/>
      <c r="N61" s="8"/>
      <c r="O61" s="8"/>
      <c r="P61" s="8"/>
      <c r="Q61" s="8"/>
      <c r="R61" s="8"/>
      <c r="S61" s="8"/>
    </row>
    <row r="62" spans="2:19">
      <c r="B62" s="100"/>
      <c r="C62" s="101"/>
      <c r="D62" s="100"/>
      <c r="E62" s="100"/>
      <c r="F62" s="102"/>
      <c r="G62" s="100"/>
      <c r="H62" s="100"/>
      <c r="I62" s="100"/>
      <c r="J62" s="100"/>
      <c r="K62" s="103"/>
      <c r="L62" s="103"/>
      <c r="M62" s="103"/>
      <c r="N62" s="104"/>
      <c r="O62" s="104"/>
      <c r="P62" s="104"/>
      <c r="Q62" s="104"/>
      <c r="R62" s="104"/>
      <c r="S62" s="104"/>
    </row>
    <row r="63" spans="2:19">
      <c r="B63" s="6"/>
      <c r="C63" s="105"/>
      <c r="D63" s="6"/>
      <c r="E63" s="6"/>
      <c r="F63" s="106"/>
      <c r="G63" s="6"/>
      <c r="H63" s="6"/>
      <c r="I63" s="6"/>
      <c r="J63" s="6"/>
      <c r="K63" s="7"/>
      <c r="L63" s="7"/>
      <c r="M63" s="7"/>
      <c r="N63" s="8"/>
      <c r="O63" s="8"/>
      <c r="P63" s="8"/>
      <c r="Q63" s="8"/>
      <c r="R63" s="8"/>
      <c r="S63" s="8"/>
    </row>
    <row r="64" spans="2:19">
      <c r="B64" s="100"/>
      <c r="C64" s="101"/>
      <c r="D64" s="100"/>
      <c r="E64" s="100"/>
      <c r="F64" s="102"/>
      <c r="G64" s="100"/>
      <c r="H64" s="100"/>
      <c r="I64" s="100"/>
      <c r="J64" s="100"/>
      <c r="K64" s="103"/>
      <c r="L64" s="103"/>
      <c r="M64" s="103"/>
      <c r="N64" s="104"/>
      <c r="O64" s="104"/>
      <c r="P64" s="104"/>
      <c r="Q64" s="104"/>
      <c r="R64" s="104"/>
      <c r="S64" s="104"/>
    </row>
    <row r="65" spans="2:19">
      <c r="B65" s="6"/>
      <c r="C65" s="105"/>
      <c r="D65" s="6"/>
      <c r="E65" s="6"/>
      <c r="F65" s="106"/>
      <c r="G65" s="6"/>
      <c r="H65" s="6"/>
      <c r="I65" s="6"/>
      <c r="J65" s="6"/>
      <c r="K65" s="7"/>
      <c r="L65" s="7"/>
      <c r="M65" s="7"/>
      <c r="N65" s="8"/>
      <c r="O65" s="8"/>
      <c r="P65" s="8"/>
      <c r="Q65" s="8"/>
      <c r="R65" s="8"/>
      <c r="S65" s="8"/>
    </row>
    <row r="66" spans="2:19">
      <c r="B66" s="100"/>
      <c r="C66" s="101"/>
      <c r="D66" s="100"/>
      <c r="E66" s="100"/>
      <c r="F66" s="102"/>
      <c r="G66" s="100"/>
      <c r="H66" s="100"/>
      <c r="I66" s="100"/>
      <c r="J66" s="100"/>
      <c r="K66" s="103"/>
      <c r="L66" s="103"/>
      <c r="M66" s="103"/>
      <c r="N66" s="104"/>
      <c r="O66" s="104"/>
      <c r="P66" s="104"/>
      <c r="Q66" s="104"/>
      <c r="R66" s="104"/>
      <c r="S66" s="104"/>
    </row>
    <row r="67" spans="2:19">
      <c r="B67" s="6"/>
      <c r="C67" s="105"/>
      <c r="D67" s="6"/>
      <c r="E67" s="6"/>
      <c r="F67" s="106"/>
      <c r="G67" s="6"/>
      <c r="H67" s="6"/>
      <c r="I67" s="6"/>
      <c r="J67" s="6"/>
      <c r="K67" s="7"/>
      <c r="L67" s="7"/>
      <c r="M67" s="7"/>
      <c r="N67" s="8"/>
      <c r="O67" s="8"/>
      <c r="P67" s="8"/>
      <c r="Q67" s="8"/>
      <c r="R67" s="8"/>
      <c r="S67" s="8"/>
    </row>
    <row r="68" spans="2:19">
      <c r="B68" s="100"/>
      <c r="C68" s="101"/>
      <c r="D68" s="100"/>
      <c r="E68" s="100"/>
      <c r="F68" s="102"/>
      <c r="G68" s="100"/>
      <c r="H68" s="100"/>
      <c r="I68" s="100"/>
      <c r="J68" s="100"/>
      <c r="K68" s="103"/>
      <c r="L68" s="103"/>
      <c r="M68" s="103"/>
      <c r="N68" s="104"/>
      <c r="O68" s="104"/>
      <c r="P68" s="104"/>
      <c r="Q68" s="104"/>
      <c r="R68" s="104"/>
      <c r="S68" s="104"/>
    </row>
    <row r="69" spans="2:19">
      <c r="B69" s="6"/>
      <c r="C69" s="105"/>
      <c r="D69" s="6"/>
      <c r="E69" s="6"/>
      <c r="F69" s="106"/>
      <c r="G69" s="6"/>
      <c r="H69" s="6"/>
      <c r="I69" s="6"/>
      <c r="J69" s="6"/>
      <c r="K69" s="7"/>
      <c r="L69" s="7"/>
      <c r="M69" s="7"/>
      <c r="N69" s="8"/>
      <c r="O69" s="8"/>
      <c r="P69" s="8"/>
      <c r="Q69" s="8"/>
      <c r="R69" s="8"/>
      <c r="S69" s="8"/>
    </row>
    <row r="70" spans="2:19">
      <c r="B70" s="100"/>
      <c r="C70" s="101"/>
      <c r="D70" s="100"/>
      <c r="E70" s="100"/>
      <c r="F70" s="102"/>
      <c r="G70" s="100"/>
      <c r="H70" s="100"/>
      <c r="I70" s="100"/>
      <c r="J70" s="100"/>
      <c r="K70" s="103"/>
      <c r="L70" s="103"/>
      <c r="M70" s="103"/>
      <c r="N70" s="104"/>
      <c r="O70" s="104"/>
      <c r="P70" s="104"/>
      <c r="Q70" s="104"/>
      <c r="R70" s="104"/>
      <c r="S70" s="104"/>
    </row>
    <row r="71" spans="2:19">
      <c r="B71" s="6"/>
      <c r="C71" s="105"/>
      <c r="D71" s="6"/>
      <c r="E71" s="6"/>
      <c r="F71" s="106"/>
      <c r="G71" s="6"/>
      <c r="H71" s="6"/>
      <c r="I71" s="6"/>
      <c r="J71" s="6"/>
      <c r="K71" s="7"/>
      <c r="L71" s="7"/>
      <c r="M71" s="7"/>
      <c r="N71" s="8"/>
      <c r="O71" s="8"/>
      <c r="P71" s="8"/>
      <c r="Q71" s="8"/>
      <c r="R71" s="8"/>
      <c r="S71" s="8"/>
    </row>
    <row r="72" spans="2:19">
      <c r="B72" s="100"/>
      <c r="C72" s="101"/>
      <c r="D72" s="100"/>
      <c r="E72" s="100"/>
      <c r="F72" s="102"/>
      <c r="G72" s="100"/>
      <c r="H72" s="100"/>
      <c r="I72" s="100"/>
      <c r="J72" s="100"/>
      <c r="K72" s="103"/>
      <c r="L72" s="103"/>
      <c r="M72" s="103"/>
      <c r="N72" s="104"/>
      <c r="O72" s="104"/>
      <c r="P72" s="104"/>
      <c r="Q72" s="104"/>
      <c r="R72" s="104"/>
      <c r="S72" s="104"/>
    </row>
    <row r="73" spans="2:19">
      <c r="B73" s="6"/>
      <c r="C73" s="105"/>
      <c r="D73" s="6"/>
      <c r="E73" s="6"/>
      <c r="F73" s="106"/>
      <c r="G73" s="6"/>
      <c r="H73" s="6"/>
      <c r="I73" s="6"/>
      <c r="J73" s="6"/>
      <c r="K73" s="7"/>
      <c r="L73" s="7"/>
      <c r="M73" s="7"/>
      <c r="N73" s="8"/>
      <c r="O73" s="8"/>
      <c r="P73" s="8"/>
      <c r="Q73" s="8"/>
      <c r="R73" s="8"/>
      <c r="S73" s="8"/>
    </row>
    <row r="74" spans="2:19">
      <c r="B74" s="100"/>
      <c r="C74" s="101"/>
      <c r="D74" s="100"/>
      <c r="E74" s="100"/>
      <c r="F74" s="102"/>
      <c r="G74" s="100"/>
      <c r="H74" s="100"/>
      <c r="I74" s="100"/>
      <c r="J74" s="100"/>
      <c r="K74" s="103"/>
      <c r="L74" s="103"/>
      <c r="M74" s="103"/>
      <c r="N74" s="104"/>
      <c r="O74" s="104"/>
      <c r="P74" s="104"/>
      <c r="Q74" s="104"/>
      <c r="R74" s="104"/>
      <c r="S74" s="104"/>
    </row>
    <row r="75" spans="2:19">
      <c r="B75" s="6"/>
      <c r="C75" s="105"/>
      <c r="D75" s="6"/>
      <c r="E75" s="6"/>
      <c r="F75" s="106"/>
      <c r="G75" s="6"/>
      <c r="H75" s="6"/>
      <c r="I75" s="6"/>
      <c r="J75" s="6"/>
      <c r="K75" s="7"/>
      <c r="L75" s="7"/>
      <c r="M75" s="7"/>
      <c r="N75" s="8"/>
      <c r="O75" s="8"/>
      <c r="P75" s="8"/>
      <c r="Q75" s="8"/>
      <c r="R75" s="8"/>
      <c r="S75" s="8"/>
    </row>
    <row r="76" spans="2:19">
      <c r="B76" s="100"/>
      <c r="C76" s="101"/>
      <c r="D76" s="100"/>
      <c r="E76" s="100"/>
      <c r="F76" s="102"/>
      <c r="G76" s="100"/>
      <c r="H76" s="100"/>
      <c r="I76" s="100"/>
      <c r="J76" s="100"/>
      <c r="K76" s="103"/>
      <c r="L76" s="103"/>
      <c r="M76" s="103"/>
      <c r="N76" s="104"/>
      <c r="O76" s="104"/>
      <c r="P76" s="104"/>
      <c r="Q76" s="104"/>
      <c r="R76" s="104"/>
      <c r="S76" s="104"/>
    </row>
    <row r="77" spans="2:19">
      <c r="B77" s="6"/>
      <c r="C77" s="105"/>
      <c r="D77" s="6"/>
      <c r="E77" s="6"/>
      <c r="F77" s="106"/>
      <c r="G77" s="6"/>
      <c r="H77" s="6"/>
      <c r="I77" s="6"/>
      <c r="J77" s="6"/>
      <c r="K77" s="7"/>
      <c r="L77" s="7"/>
      <c r="M77" s="7"/>
      <c r="N77" s="8"/>
      <c r="O77" s="8"/>
      <c r="P77" s="8"/>
      <c r="Q77" s="8"/>
      <c r="R77" s="8"/>
      <c r="S77" s="8"/>
    </row>
    <row r="78" spans="2:19">
      <c r="B78" s="100"/>
      <c r="C78" s="101"/>
      <c r="D78" s="100"/>
      <c r="E78" s="100"/>
      <c r="F78" s="102"/>
      <c r="G78" s="100"/>
      <c r="H78" s="100"/>
      <c r="I78" s="100"/>
      <c r="J78" s="100"/>
      <c r="K78" s="103"/>
      <c r="L78" s="103"/>
      <c r="M78" s="103"/>
      <c r="N78" s="104"/>
      <c r="O78" s="104"/>
      <c r="P78" s="104"/>
      <c r="Q78" s="104"/>
      <c r="R78" s="104"/>
      <c r="S78" s="104"/>
    </row>
    <row r="79" spans="2:19">
      <c r="B79" s="6"/>
      <c r="C79" s="105"/>
      <c r="D79" s="6"/>
      <c r="E79" s="6"/>
      <c r="F79" s="106"/>
      <c r="G79" s="6"/>
      <c r="H79" s="6"/>
      <c r="I79" s="6"/>
      <c r="J79" s="6"/>
      <c r="K79" s="7"/>
      <c r="L79" s="7"/>
      <c r="M79" s="7"/>
      <c r="N79" s="8"/>
      <c r="O79" s="8"/>
      <c r="P79" s="8"/>
      <c r="Q79" s="8"/>
      <c r="R79" s="8"/>
      <c r="S79" s="8"/>
    </row>
    <row r="80" spans="2:19">
      <c r="B80" s="100"/>
      <c r="C80" s="101"/>
      <c r="D80" s="100"/>
      <c r="E80" s="100"/>
      <c r="F80" s="102"/>
      <c r="G80" s="100"/>
      <c r="H80" s="100"/>
      <c r="I80" s="100"/>
      <c r="J80" s="100"/>
      <c r="K80" s="103"/>
      <c r="L80" s="103"/>
      <c r="M80" s="103"/>
      <c r="N80" s="104"/>
      <c r="O80" s="104"/>
      <c r="P80" s="104"/>
      <c r="Q80" s="104"/>
      <c r="R80" s="104"/>
      <c r="S80" s="104"/>
    </row>
    <row r="81" spans="2:19">
      <c r="B81" s="6"/>
      <c r="C81" s="105"/>
      <c r="D81" s="6"/>
      <c r="E81" s="6"/>
      <c r="F81" s="106"/>
      <c r="G81" s="6"/>
      <c r="H81" s="6"/>
      <c r="I81" s="6"/>
      <c r="J81" s="6"/>
      <c r="K81" s="7"/>
      <c r="L81" s="7"/>
      <c r="M81" s="7"/>
      <c r="N81" s="8"/>
      <c r="O81" s="8"/>
      <c r="P81" s="8"/>
      <c r="Q81" s="8"/>
      <c r="R81" s="8"/>
      <c r="S81" s="8"/>
    </row>
    <row r="82" spans="2:19">
      <c r="B82" s="100"/>
      <c r="C82" s="101"/>
      <c r="D82" s="100"/>
      <c r="E82" s="100"/>
      <c r="F82" s="102"/>
      <c r="G82" s="100"/>
      <c r="H82" s="100"/>
      <c r="I82" s="100"/>
      <c r="J82" s="100"/>
      <c r="K82" s="103"/>
      <c r="L82" s="103"/>
      <c r="M82" s="103"/>
      <c r="N82" s="104"/>
      <c r="O82" s="104"/>
      <c r="P82" s="104"/>
      <c r="Q82" s="104"/>
      <c r="R82" s="104"/>
      <c r="S82" s="104"/>
    </row>
    <row r="83" spans="2:19">
      <c r="B83" s="6"/>
      <c r="C83" s="105"/>
      <c r="D83" s="6"/>
      <c r="E83" s="6"/>
      <c r="F83" s="106"/>
      <c r="G83" s="6"/>
      <c r="H83" s="6"/>
      <c r="I83" s="6"/>
      <c r="J83" s="6"/>
      <c r="K83" s="7"/>
      <c r="L83" s="7"/>
      <c r="M83" s="7"/>
      <c r="N83" s="8"/>
      <c r="O83" s="8"/>
      <c r="P83" s="8"/>
      <c r="Q83" s="8"/>
      <c r="R83" s="8"/>
      <c r="S83" s="8"/>
    </row>
    <row r="84" spans="2:19">
      <c r="B84" s="100"/>
      <c r="C84" s="101"/>
      <c r="D84" s="100"/>
      <c r="E84" s="100"/>
      <c r="F84" s="102"/>
      <c r="G84" s="100"/>
      <c r="H84" s="100"/>
      <c r="I84" s="100"/>
      <c r="J84" s="100"/>
      <c r="K84" s="103"/>
      <c r="L84" s="103"/>
      <c r="M84" s="103"/>
      <c r="N84" s="104"/>
      <c r="O84" s="104"/>
      <c r="P84" s="104"/>
      <c r="Q84" s="104"/>
      <c r="R84" s="104"/>
      <c r="S84" s="104"/>
    </row>
    <row r="85" spans="2:19">
      <c r="B85" s="6"/>
      <c r="C85" s="105"/>
      <c r="D85" s="6"/>
      <c r="E85" s="6"/>
      <c r="F85" s="106"/>
      <c r="G85" s="6"/>
      <c r="H85" s="6"/>
      <c r="I85" s="6"/>
      <c r="J85" s="6"/>
      <c r="K85" s="7"/>
      <c r="L85" s="7"/>
      <c r="M85" s="7"/>
      <c r="N85" s="8"/>
      <c r="O85" s="8"/>
      <c r="P85" s="8"/>
      <c r="Q85" s="8"/>
      <c r="R85" s="8"/>
      <c r="S85" s="8"/>
    </row>
    <row r="86" spans="2:19">
      <c r="B86" s="100"/>
      <c r="C86" s="101"/>
      <c r="D86" s="100"/>
      <c r="E86" s="100"/>
      <c r="F86" s="102"/>
      <c r="G86" s="100"/>
      <c r="H86" s="100"/>
      <c r="I86" s="100"/>
      <c r="J86" s="100"/>
      <c r="K86" s="103"/>
      <c r="L86" s="103"/>
      <c r="M86" s="103"/>
      <c r="N86" s="104"/>
      <c r="O86" s="104"/>
      <c r="P86" s="104"/>
      <c r="Q86" s="104"/>
      <c r="R86" s="104"/>
      <c r="S86" s="104"/>
    </row>
    <row r="87" spans="2:19">
      <c r="B87" s="6"/>
      <c r="C87" s="105"/>
      <c r="D87" s="6"/>
      <c r="E87" s="6"/>
      <c r="F87" s="106"/>
      <c r="G87" s="6"/>
      <c r="H87" s="6"/>
      <c r="I87" s="6"/>
      <c r="J87" s="6"/>
      <c r="K87" s="7"/>
      <c r="L87" s="7"/>
      <c r="M87" s="7"/>
      <c r="N87" s="8"/>
      <c r="O87" s="8"/>
      <c r="P87" s="8"/>
      <c r="Q87" s="8"/>
      <c r="R87" s="8"/>
      <c r="S87" s="8"/>
    </row>
    <row r="88" spans="2:19">
      <c r="B88" s="100"/>
      <c r="C88" s="101"/>
      <c r="D88" s="100"/>
      <c r="E88" s="100"/>
      <c r="F88" s="102"/>
      <c r="G88" s="100"/>
      <c r="H88" s="100"/>
      <c r="I88" s="100"/>
      <c r="J88" s="100"/>
      <c r="K88" s="103"/>
      <c r="L88" s="103"/>
      <c r="M88" s="103"/>
      <c r="N88" s="104"/>
      <c r="O88" s="104"/>
      <c r="P88" s="104"/>
      <c r="Q88" s="104"/>
      <c r="R88" s="104"/>
      <c r="S88" s="104"/>
    </row>
    <row r="89" spans="2:19">
      <c r="B89" s="6"/>
      <c r="C89" s="105"/>
      <c r="D89" s="6"/>
      <c r="E89" s="6"/>
      <c r="F89" s="106"/>
      <c r="G89" s="6"/>
      <c r="H89" s="6"/>
      <c r="I89" s="6"/>
      <c r="J89" s="6"/>
      <c r="K89" s="7"/>
      <c r="L89" s="7"/>
      <c r="M89" s="7"/>
      <c r="N89" s="8"/>
      <c r="O89" s="8"/>
      <c r="P89" s="8"/>
      <c r="Q89" s="8"/>
      <c r="R89" s="8"/>
      <c r="S89" s="8"/>
    </row>
    <row r="90" spans="2:19">
      <c r="B90" s="100"/>
      <c r="C90" s="101"/>
      <c r="D90" s="100"/>
      <c r="E90" s="100"/>
      <c r="F90" s="102"/>
      <c r="G90" s="100"/>
      <c r="H90" s="100"/>
      <c r="I90" s="100"/>
      <c r="J90" s="100"/>
      <c r="K90" s="103"/>
      <c r="L90" s="103"/>
      <c r="M90" s="103"/>
      <c r="N90" s="104"/>
      <c r="O90" s="104"/>
      <c r="P90" s="104"/>
      <c r="Q90" s="104"/>
      <c r="R90" s="104"/>
      <c r="S90" s="104"/>
    </row>
    <row r="91" spans="2:19">
      <c r="B91" s="6"/>
      <c r="C91" s="105"/>
      <c r="D91" s="6"/>
      <c r="E91" s="6"/>
      <c r="F91" s="106"/>
      <c r="G91" s="6"/>
      <c r="H91" s="6"/>
      <c r="I91" s="6"/>
      <c r="J91" s="6"/>
      <c r="K91" s="7"/>
      <c r="L91" s="7"/>
      <c r="M91" s="7"/>
      <c r="N91" s="8"/>
      <c r="O91" s="8"/>
      <c r="P91" s="8"/>
      <c r="Q91" s="8"/>
      <c r="R91" s="8"/>
      <c r="S91" s="8"/>
    </row>
    <row r="92" spans="2:19">
      <c r="B92" s="100"/>
      <c r="C92" s="101"/>
      <c r="D92" s="100"/>
      <c r="E92" s="100"/>
      <c r="F92" s="102"/>
      <c r="G92" s="100"/>
      <c r="H92" s="100"/>
      <c r="I92" s="100"/>
      <c r="J92" s="100"/>
      <c r="K92" s="103"/>
      <c r="L92" s="103"/>
      <c r="M92" s="103"/>
      <c r="N92" s="104"/>
      <c r="O92" s="104"/>
      <c r="P92" s="104"/>
      <c r="Q92" s="104"/>
      <c r="R92" s="104"/>
      <c r="S92" s="104"/>
    </row>
    <row r="93" spans="2:19">
      <c r="B93" s="6"/>
      <c r="C93" s="105"/>
      <c r="D93" s="6"/>
      <c r="E93" s="6"/>
      <c r="F93" s="106"/>
      <c r="G93" s="6"/>
      <c r="H93" s="6"/>
      <c r="I93" s="6"/>
      <c r="J93" s="6"/>
      <c r="K93" s="7"/>
      <c r="L93" s="7"/>
      <c r="M93" s="7"/>
      <c r="N93" s="8"/>
      <c r="O93" s="8"/>
      <c r="P93" s="8"/>
      <c r="Q93" s="8"/>
      <c r="R93" s="8"/>
      <c r="S93" s="8"/>
    </row>
    <row r="94" spans="2:19">
      <c r="B94" s="100"/>
      <c r="C94" s="101"/>
      <c r="D94" s="100"/>
      <c r="E94" s="100"/>
      <c r="F94" s="102"/>
      <c r="G94" s="100"/>
      <c r="H94" s="100"/>
      <c r="I94" s="100"/>
      <c r="J94" s="100"/>
      <c r="K94" s="103"/>
      <c r="L94" s="103"/>
      <c r="M94" s="103"/>
      <c r="N94" s="104"/>
      <c r="O94" s="104"/>
      <c r="P94" s="104"/>
      <c r="Q94" s="104"/>
      <c r="R94" s="104"/>
      <c r="S94" s="104"/>
    </row>
    <row r="95" spans="2:19">
      <c r="B95" s="6"/>
      <c r="C95" s="105"/>
      <c r="D95" s="6"/>
      <c r="E95" s="6"/>
      <c r="F95" s="106"/>
      <c r="G95" s="6"/>
      <c r="H95" s="6"/>
      <c r="I95" s="6"/>
      <c r="J95" s="6"/>
      <c r="K95" s="7"/>
      <c r="L95" s="7"/>
      <c r="M95" s="7"/>
      <c r="N95" s="8"/>
      <c r="O95" s="8"/>
      <c r="P95" s="8"/>
      <c r="Q95" s="8"/>
      <c r="R95" s="8"/>
      <c r="S95" s="8"/>
    </row>
    <row r="96" spans="2:19">
      <c r="B96" s="100"/>
      <c r="C96" s="101"/>
      <c r="D96" s="100"/>
      <c r="E96" s="100"/>
      <c r="F96" s="102"/>
      <c r="G96" s="100"/>
      <c r="H96" s="100"/>
      <c r="I96" s="100"/>
      <c r="J96" s="100"/>
      <c r="K96" s="103"/>
      <c r="L96" s="103"/>
      <c r="M96" s="103"/>
      <c r="N96" s="104"/>
      <c r="O96" s="104"/>
      <c r="P96" s="104"/>
      <c r="Q96" s="104"/>
      <c r="R96" s="104"/>
      <c r="S96" s="104"/>
    </row>
    <row r="97" spans="2:19">
      <c r="B97" s="6"/>
      <c r="C97" s="105"/>
      <c r="D97" s="6"/>
      <c r="E97" s="6"/>
      <c r="F97" s="106"/>
      <c r="G97" s="6"/>
      <c r="H97" s="6"/>
      <c r="I97" s="6"/>
      <c r="J97" s="6"/>
      <c r="K97" s="7"/>
      <c r="L97" s="7"/>
      <c r="M97" s="7"/>
      <c r="N97" s="8"/>
      <c r="O97" s="8"/>
      <c r="P97" s="8"/>
      <c r="Q97" s="8"/>
      <c r="R97" s="8"/>
      <c r="S97" s="8"/>
    </row>
    <row r="98" spans="2:19">
      <c r="B98" s="100"/>
      <c r="C98" s="101"/>
      <c r="D98" s="100"/>
      <c r="E98" s="100"/>
      <c r="F98" s="102"/>
      <c r="G98" s="100"/>
      <c r="H98" s="100"/>
      <c r="I98" s="100"/>
      <c r="J98" s="100"/>
      <c r="K98" s="103"/>
      <c r="L98" s="103"/>
      <c r="M98" s="103"/>
      <c r="N98" s="104"/>
      <c r="O98" s="104"/>
      <c r="P98" s="104"/>
      <c r="Q98" s="104"/>
      <c r="R98" s="104"/>
      <c r="S98" s="104"/>
    </row>
    <row r="99" spans="2:19">
      <c r="B99" s="6"/>
      <c r="C99" s="105"/>
      <c r="D99" s="6"/>
      <c r="E99" s="6"/>
      <c r="F99" s="106"/>
      <c r="G99" s="6"/>
      <c r="H99" s="6"/>
      <c r="I99" s="6"/>
      <c r="J99" s="6"/>
      <c r="K99" s="7"/>
      <c r="L99" s="7"/>
      <c r="M99" s="7"/>
      <c r="N99" s="8"/>
      <c r="O99" s="8"/>
      <c r="P99" s="8"/>
      <c r="Q99" s="8"/>
      <c r="R99" s="8"/>
      <c r="S99" s="8"/>
    </row>
    <row r="100" spans="2:19">
      <c r="B100" s="100"/>
      <c r="C100" s="101"/>
      <c r="D100" s="100"/>
      <c r="E100" s="100"/>
      <c r="F100" s="102"/>
      <c r="G100" s="100"/>
      <c r="H100" s="100"/>
      <c r="I100" s="100"/>
      <c r="J100" s="100"/>
      <c r="K100" s="103"/>
      <c r="L100" s="103"/>
      <c r="M100" s="103"/>
      <c r="N100" s="104"/>
      <c r="O100" s="104"/>
      <c r="P100" s="104"/>
      <c r="Q100" s="104"/>
      <c r="R100" s="104"/>
      <c r="S100" s="104"/>
    </row>
    <row r="101" spans="2:19">
      <c r="B101" s="6"/>
      <c r="C101" s="105"/>
      <c r="D101" s="6"/>
      <c r="E101" s="6"/>
      <c r="F101" s="106"/>
      <c r="G101" s="6"/>
      <c r="H101" s="6"/>
      <c r="I101" s="6"/>
      <c r="J101" s="6"/>
      <c r="K101" s="7"/>
      <c r="L101" s="7"/>
      <c r="M101" s="7"/>
      <c r="N101" s="8"/>
      <c r="O101" s="8"/>
      <c r="P101" s="8"/>
      <c r="Q101" s="8"/>
      <c r="R101" s="8"/>
      <c r="S101" s="8"/>
    </row>
    <row r="102" spans="2:19">
      <c r="B102" s="100"/>
      <c r="C102" s="101"/>
      <c r="D102" s="100"/>
      <c r="E102" s="100"/>
      <c r="F102" s="102"/>
      <c r="G102" s="100"/>
      <c r="H102" s="100"/>
      <c r="I102" s="100"/>
      <c r="J102" s="100"/>
      <c r="K102" s="103"/>
      <c r="L102" s="103"/>
      <c r="M102" s="103"/>
      <c r="N102" s="104"/>
      <c r="O102" s="104"/>
      <c r="P102" s="104"/>
      <c r="Q102" s="104"/>
      <c r="R102" s="104"/>
      <c r="S102" s="104"/>
    </row>
    <row r="103" spans="2:19">
      <c r="B103" s="6"/>
      <c r="C103" s="105"/>
      <c r="D103" s="6"/>
      <c r="E103" s="6"/>
      <c r="F103" s="106"/>
      <c r="G103" s="6"/>
      <c r="H103" s="6"/>
      <c r="I103" s="6"/>
      <c r="J103" s="6"/>
      <c r="K103" s="7"/>
      <c r="L103" s="7"/>
      <c r="M103" s="7"/>
      <c r="N103" s="8"/>
      <c r="O103" s="8"/>
      <c r="P103" s="8"/>
      <c r="Q103" s="8"/>
      <c r="R103" s="8"/>
      <c r="S103" s="8"/>
    </row>
    <row r="104" spans="2:19">
      <c r="B104" s="100"/>
      <c r="C104" s="101"/>
      <c r="D104" s="100"/>
      <c r="E104" s="100"/>
      <c r="F104" s="102"/>
      <c r="G104" s="100"/>
      <c r="H104" s="100"/>
      <c r="I104" s="100"/>
      <c r="J104" s="100"/>
      <c r="K104" s="103"/>
      <c r="L104" s="103"/>
      <c r="M104" s="103"/>
      <c r="N104" s="104"/>
      <c r="O104" s="104"/>
      <c r="P104" s="104"/>
      <c r="Q104" s="104"/>
      <c r="R104" s="104"/>
      <c r="S104" s="104"/>
    </row>
    <row r="105" spans="2:19">
      <c r="B105" s="6"/>
      <c r="C105" s="105"/>
      <c r="D105" s="6"/>
      <c r="E105" s="6"/>
      <c r="F105" s="106"/>
      <c r="G105" s="6"/>
      <c r="H105" s="6"/>
      <c r="I105" s="6"/>
      <c r="J105" s="6"/>
      <c r="K105" s="7"/>
      <c r="L105" s="7"/>
      <c r="M105" s="7"/>
      <c r="N105" s="8"/>
      <c r="O105" s="8"/>
      <c r="P105" s="8"/>
      <c r="Q105" s="8"/>
      <c r="R105" s="8"/>
      <c r="S105" s="8"/>
    </row>
    <row r="106" spans="2:19">
      <c r="B106" s="100"/>
      <c r="C106" s="101"/>
      <c r="D106" s="100"/>
      <c r="E106" s="100"/>
      <c r="F106" s="102"/>
      <c r="G106" s="100"/>
      <c r="H106" s="100"/>
      <c r="I106" s="100"/>
      <c r="J106" s="100"/>
      <c r="K106" s="103"/>
      <c r="L106" s="103"/>
      <c r="M106" s="103"/>
      <c r="N106" s="104"/>
      <c r="O106" s="104"/>
      <c r="P106" s="104"/>
      <c r="Q106" s="104"/>
      <c r="R106" s="104"/>
      <c r="S106" s="104"/>
    </row>
    <row r="107" spans="2:19">
      <c r="B107" s="6"/>
      <c r="C107" s="105"/>
      <c r="D107" s="6"/>
      <c r="E107" s="6"/>
      <c r="F107" s="106"/>
      <c r="G107" s="6"/>
      <c r="H107" s="6"/>
      <c r="I107" s="6"/>
      <c r="J107" s="6"/>
      <c r="K107" s="7"/>
      <c r="L107" s="7"/>
      <c r="M107" s="7"/>
      <c r="N107" s="8"/>
      <c r="O107" s="8"/>
      <c r="P107" s="8"/>
      <c r="Q107" s="8"/>
      <c r="R107" s="8"/>
      <c r="S107" s="8"/>
    </row>
    <row r="108" spans="2:19">
      <c r="B108" s="100"/>
      <c r="C108" s="101"/>
      <c r="D108" s="100"/>
      <c r="E108" s="100"/>
      <c r="F108" s="102"/>
      <c r="G108" s="100"/>
      <c r="H108" s="100"/>
      <c r="I108" s="100"/>
      <c r="J108" s="100"/>
      <c r="K108" s="103"/>
      <c r="L108" s="103"/>
      <c r="M108" s="103"/>
      <c r="N108" s="104"/>
      <c r="O108" s="104"/>
      <c r="P108" s="104"/>
      <c r="Q108" s="104"/>
      <c r="R108" s="104"/>
      <c r="S108" s="104"/>
    </row>
    <row r="109" spans="2:19">
      <c r="B109" s="6"/>
      <c r="C109" s="105"/>
      <c r="D109" s="6"/>
      <c r="E109" s="6"/>
      <c r="F109" s="106"/>
      <c r="G109" s="6"/>
      <c r="H109" s="6"/>
      <c r="I109" s="6"/>
      <c r="J109" s="6"/>
      <c r="K109" s="7"/>
      <c r="L109" s="7"/>
      <c r="M109" s="7"/>
      <c r="N109" s="8"/>
      <c r="O109" s="8"/>
      <c r="P109" s="8"/>
      <c r="Q109" s="8"/>
      <c r="R109" s="8"/>
      <c r="S109" s="8"/>
    </row>
    <row r="110" spans="2:19">
      <c r="B110" s="100"/>
      <c r="C110" s="101"/>
      <c r="D110" s="100"/>
      <c r="E110" s="100"/>
      <c r="F110" s="102"/>
      <c r="G110" s="100"/>
      <c r="H110" s="100"/>
      <c r="I110" s="100"/>
      <c r="J110" s="100"/>
      <c r="K110" s="103"/>
      <c r="L110" s="103"/>
      <c r="M110" s="103"/>
      <c r="N110" s="104"/>
      <c r="O110" s="104"/>
      <c r="P110" s="104"/>
      <c r="Q110" s="104"/>
      <c r="R110" s="104"/>
      <c r="S110" s="104"/>
    </row>
    <row r="111" spans="2:19">
      <c r="B111" s="6"/>
      <c r="C111" s="105"/>
      <c r="D111" s="6"/>
      <c r="E111" s="6"/>
      <c r="F111" s="106"/>
      <c r="G111" s="6"/>
      <c r="H111" s="6"/>
      <c r="I111" s="6"/>
      <c r="J111" s="6"/>
      <c r="K111" s="7"/>
      <c r="L111" s="7"/>
      <c r="M111" s="7"/>
      <c r="N111" s="8"/>
      <c r="O111" s="8"/>
      <c r="P111" s="8"/>
      <c r="Q111" s="8"/>
      <c r="R111" s="8"/>
      <c r="S111" s="8"/>
    </row>
    <row r="112" spans="2:19">
      <c r="B112" s="100"/>
      <c r="C112" s="101"/>
      <c r="D112" s="100"/>
      <c r="E112" s="100"/>
      <c r="F112" s="102"/>
      <c r="G112" s="100"/>
      <c r="H112" s="100"/>
      <c r="I112" s="100"/>
      <c r="J112" s="100"/>
      <c r="K112" s="103"/>
      <c r="L112" s="103"/>
      <c r="M112" s="103"/>
      <c r="N112" s="104"/>
      <c r="O112" s="104"/>
      <c r="P112" s="104"/>
      <c r="Q112" s="104"/>
      <c r="R112" s="104"/>
      <c r="S112" s="104"/>
    </row>
    <row r="113" spans="2:19">
      <c r="B113" s="6"/>
      <c r="C113" s="105"/>
      <c r="D113" s="6"/>
      <c r="E113" s="6"/>
      <c r="F113" s="106"/>
      <c r="G113" s="6"/>
      <c r="H113" s="6"/>
      <c r="I113" s="6"/>
      <c r="J113" s="6"/>
      <c r="K113" s="7"/>
      <c r="L113" s="7"/>
      <c r="M113" s="7"/>
      <c r="N113" s="8"/>
      <c r="O113" s="8"/>
      <c r="P113" s="8"/>
      <c r="Q113" s="8"/>
      <c r="R113" s="8"/>
      <c r="S113" s="8"/>
    </row>
    <row r="114" spans="2:19">
      <c r="B114" s="100"/>
      <c r="C114" s="101"/>
      <c r="D114" s="100"/>
      <c r="E114" s="100"/>
      <c r="F114" s="102"/>
      <c r="G114" s="100"/>
      <c r="H114" s="100"/>
      <c r="I114" s="100"/>
      <c r="J114" s="100"/>
      <c r="K114" s="103"/>
      <c r="L114" s="103"/>
      <c r="M114" s="103"/>
      <c r="N114" s="104"/>
      <c r="O114" s="104"/>
      <c r="P114" s="104"/>
      <c r="Q114" s="104"/>
      <c r="R114" s="104"/>
      <c r="S114" s="104"/>
    </row>
    <row r="115" spans="2:19">
      <c r="B115" s="6"/>
      <c r="C115" s="105"/>
      <c r="D115" s="6"/>
      <c r="E115" s="6"/>
      <c r="F115" s="106"/>
      <c r="G115" s="6"/>
      <c r="H115" s="6"/>
      <c r="I115" s="6"/>
      <c r="J115" s="6"/>
      <c r="K115" s="7"/>
      <c r="L115" s="7"/>
      <c r="M115" s="7"/>
      <c r="N115" s="8"/>
      <c r="O115" s="8"/>
      <c r="P115" s="8"/>
      <c r="Q115" s="8"/>
      <c r="R115" s="8"/>
      <c r="S115" s="8"/>
    </row>
    <row r="116" spans="2:19">
      <c r="B116" s="100"/>
      <c r="C116" s="101"/>
      <c r="D116" s="100"/>
      <c r="E116" s="100"/>
      <c r="F116" s="102"/>
      <c r="G116" s="100"/>
      <c r="H116" s="100"/>
      <c r="I116" s="100"/>
      <c r="J116" s="100"/>
      <c r="K116" s="103"/>
      <c r="L116" s="103"/>
      <c r="M116" s="103"/>
      <c r="N116" s="104"/>
      <c r="O116" s="104"/>
      <c r="P116" s="104"/>
      <c r="Q116" s="104"/>
      <c r="R116" s="104"/>
      <c r="S116" s="104"/>
    </row>
    <row r="117" spans="2:19">
      <c r="B117" s="6"/>
      <c r="C117" s="105"/>
      <c r="D117" s="6"/>
      <c r="E117" s="6"/>
      <c r="F117" s="106"/>
      <c r="G117" s="6"/>
      <c r="H117" s="6"/>
      <c r="I117" s="6"/>
      <c r="J117" s="6"/>
      <c r="K117" s="7"/>
      <c r="L117" s="7"/>
      <c r="M117" s="7"/>
      <c r="N117" s="8"/>
      <c r="O117" s="8"/>
      <c r="P117" s="8"/>
      <c r="Q117" s="8"/>
      <c r="R117" s="8"/>
      <c r="S117" s="8"/>
    </row>
    <row r="118" spans="2:19">
      <c r="B118" s="100"/>
      <c r="C118" s="101"/>
      <c r="D118" s="100"/>
      <c r="E118" s="100"/>
      <c r="F118" s="102"/>
      <c r="G118" s="100"/>
      <c r="H118" s="100"/>
      <c r="I118" s="100"/>
      <c r="J118" s="100"/>
      <c r="K118" s="103"/>
      <c r="L118" s="103"/>
      <c r="M118" s="103"/>
      <c r="N118" s="104"/>
      <c r="O118" s="104"/>
      <c r="P118" s="104"/>
      <c r="Q118" s="104"/>
      <c r="R118" s="104"/>
      <c r="S118" s="104"/>
    </row>
    <row r="119" spans="2:19">
      <c r="B119" s="6"/>
      <c r="C119" s="105"/>
      <c r="D119" s="6"/>
      <c r="E119" s="6"/>
      <c r="F119" s="106"/>
      <c r="G119" s="6"/>
      <c r="H119" s="6"/>
      <c r="I119" s="6"/>
      <c r="J119" s="6"/>
      <c r="K119" s="7"/>
      <c r="L119" s="7"/>
      <c r="M119" s="7"/>
      <c r="N119" s="8"/>
      <c r="O119" s="8"/>
      <c r="P119" s="8"/>
      <c r="Q119" s="8"/>
      <c r="R119" s="8"/>
      <c r="S119" s="8"/>
    </row>
    <row r="120" spans="2:19">
      <c r="B120" s="100"/>
      <c r="C120" s="101"/>
      <c r="D120" s="100"/>
      <c r="E120" s="100"/>
      <c r="F120" s="102"/>
      <c r="G120" s="100"/>
      <c r="H120" s="100"/>
      <c r="I120" s="100"/>
      <c r="J120" s="100"/>
      <c r="K120" s="103"/>
      <c r="L120" s="103"/>
      <c r="M120" s="103"/>
      <c r="N120" s="104"/>
      <c r="O120" s="104"/>
      <c r="P120" s="104"/>
      <c r="Q120" s="104"/>
      <c r="R120" s="104"/>
      <c r="S120" s="104"/>
    </row>
    <row r="121" spans="2:19">
      <c r="B121" s="6"/>
      <c r="C121" s="105"/>
      <c r="D121" s="6"/>
      <c r="E121" s="6"/>
      <c r="F121" s="106"/>
      <c r="G121" s="6"/>
      <c r="H121" s="6"/>
      <c r="I121" s="6"/>
      <c r="J121" s="6"/>
      <c r="K121" s="7"/>
      <c r="L121" s="7"/>
      <c r="M121" s="7"/>
      <c r="N121" s="8"/>
      <c r="O121" s="8"/>
      <c r="P121" s="8"/>
      <c r="Q121" s="8"/>
      <c r="R121" s="8"/>
      <c r="S121" s="8"/>
    </row>
    <row r="122" spans="2:19">
      <c r="B122" s="100"/>
      <c r="C122" s="101"/>
      <c r="D122" s="100"/>
      <c r="E122" s="100"/>
      <c r="F122" s="102"/>
      <c r="G122" s="100"/>
      <c r="H122" s="100"/>
      <c r="I122" s="100"/>
      <c r="J122" s="100"/>
      <c r="K122" s="103"/>
      <c r="L122" s="103"/>
      <c r="M122" s="103"/>
      <c r="N122" s="104"/>
      <c r="O122" s="104"/>
      <c r="P122" s="104"/>
      <c r="Q122" s="104"/>
      <c r="R122" s="104"/>
      <c r="S122" s="104"/>
    </row>
    <row r="123" spans="2:19">
      <c r="B123" s="6"/>
      <c r="C123" s="105"/>
      <c r="D123" s="6"/>
      <c r="E123" s="6"/>
      <c r="F123" s="106"/>
      <c r="G123" s="6"/>
      <c r="H123" s="6"/>
      <c r="I123" s="6"/>
      <c r="J123" s="6"/>
      <c r="K123" s="7"/>
      <c r="L123" s="7"/>
      <c r="M123" s="7"/>
      <c r="N123" s="8"/>
      <c r="O123" s="8"/>
      <c r="P123" s="8"/>
      <c r="Q123" s="8"/>
      <c r="R123" s="8"/>
      <c r="S123" s="8"/>
    </row>
    <row r="124" spans="2:19">
      <c r="B124" s="100"/>
      <c r="C124" s="101"/>
      <c r="D124" s="100"/>
      <c r="E124" s="100"/>
      <c r="F124" s="102"/>
      <c r="G124" s="100"/>
      <c r="H124" s="100"/>
      <c r="I124" s="100"/>
      <c r="J124" s="100"/>
      <c r="K124" s="103"/>
      <c r="L124" s="103"/>
      <c r="M124" s="103"/>
      <c r="N124" s="104"/>
      <c r="O124" s="104"/>
      <c r="P124" s="104"/>
      <c r="Q124" s="104"/>
      <c r="R124" s="104"/>
      <c r="S124" s="104"/>
    </row>
    <row r="125" spans="2:19">
      <c r="B125" s="6"/>
      <c r="C125" s="105"/>
      <c r="D125" s="6"/>
      <c r="E125" s="6"/>
      <c r="F125" s="106"/>
      <c r="G125" s="6"/>
      <c r="H125" s="6"/>
      <c r="I125" s="6"/>
      <c r="J125" s="6"/>
      <c r="K125" s="7"/>
      <c r="L125" s="7"/>
      <c r="M125" s="7"/>
      <c r="N125" s="8"/>
      <c r="O125" s="8"/>
      <c r="P125" s="8"/>
      <c r="Q125" s="8"/>
      <c r="R125" s="8"/>
      <c r="S125" s="8"/>
    </row>
    <row r="126" spans="2:19">
      <c r="B126" s="100"/>
      <c r="C126" s="101"/>
      <c r="D126" s="100"/>
      <c r="E126" s="100"/>
      <c r="F126" s="102"/>
      <c r="G126" s="100"/>
      <c r="H126" s="100"/>
      <c r="I126" s="100"/>
      <c r="J126" s="100"/>
      <c r="K126" s="103"/>
      <c r="L126" s="103"/>
      <c r="M126" s="103"/>
      <c r="N126" s="104"/>
      <c r="O126" s="104"/>
      <c r="P126" s="104"/>
      <c r="Q126" s="104"/>
      <c r="R126" s="104"/>
      <c r="S126" s="104"/>
    </row>
    <row r="127" spans="2:19">
      <c r="B127" s="6"/>
      <c r="C127" s="105"/>
      <c r="D127" s="6"/>
      <c r="E127" s="6"/>
      <c r="F127" s="106"/>
      <c r="G127" s="6"/>
      <c r="H127" s="6"/>
      <c r="I127" s="6"/>
      <c r="J127" s="6"/>
      <c r="K127" s="7"/>
      <c r="L127" s="7"/>
      <c r="M127" s="7"/>
      <c r="N127" s="8"/>
      <c r="O127" s="8"/>
      <c r="P127" s="8"/>
      <c r="Q127" s="8"/>
      <c r="R127" s="8"/>
      <c r="S127" s="8"/>
    </row>
    <row r="128" spans="2:19">
      <c r="B128" s="100"/>
      <c r="C128" s="101"/>
      <c r="D128" s="100"/>
      <c r="E128" s="100"/>
      <c r="F128" s="102"/>
      <c r="G128" s="100"/>
      <c r="H128" s="100"/>
      <c r="I128" s="100"/>
      <c r="J128" s="100"/>
      <c r="K128" s="103"/>
      <c r="L128" s="103"/>
      <c r="M128" s="103"/>
      <c r="N128" s="104"/>
      <c r="O128" s="104"/>
      <c r="P128" s="104"/>
      <c r="Q128" s="104"/>
      <c r="R128" s="104"/>
      <c r="S128" s="104"/>
    </row>
    <row r="129" spans="2:19">
      <c r="B129" s="6"/>
      <c r="C129" s="105"/>
      <c r="D129" s="6"/>
      <c r="E129" s="6"/>
      <c r="F129" s="106"/>
      <c r="G129" s="6"/>
      <c r="H129" s="6"/>
      <c r="I129" s="6"/>
      <c r="J129" s="6"/>
      <c r="K129" s="7"/>
      <c r="L129" s="7"/>
      <c r="M129" s="7"/>
      <c r="N129" s="8"/>
      <c r="O129" s="8"/>
      <c r="P129" s="8"/>
      <c r="Q129" s="8"/>
      <c r="R129" s="8"/>
      <c r="S129" s="8"/>
    </row>
    <row r="130" spans="2:19">
      <c r="B130" s="100"/>
      <c r="C130" s="101"/>
      <c r="D130" s="100"/>
      <c r="E130" s="100"/>
      <c r="F130" s="102"/>
      <c r="G130" s="100"/>
      <c r="H130" s="100"/>
      <c r="I130" s="100"/>
      <c r="J130" s="100"/>
      <c r="K130" s="103"/>
      <c r="L130" s="103"/>
      <c r="M130" s="103"/>
      <c r="N130" s="104"/>
      <c r="O130" s="104"/>
      <c r="P130" s="104"/>
      <c r="Q130" s="104"/>
      <c r="R130" s="104"/>
      <c r="S130" s="104"/>
    </row>
    <row r="131" spans="2:19">
      <c r="B131" s="6"/>
      <c r="C131" s="105"/>
      <c r="D131" s="6"/>
      <c r="E131" s="6"/>
      <c r="F131" s="106"/>
      <c r="G131" s="6"/>
      <c r="H131" s="6"/>
      <c r="I131" s="6"/>
      <c r="J131" s="6"/>
      <c r="K131" s="7"/>
      <c r="L131" s="7"/>
      <c r="M131" s="7"/>
      <c r="N131" s="8"/>
      <c r="O131" s="8"/>
      <c r="P131" s="8"/>
      <c r="Q131" s="8"/>
      <c r="R131" s="8"/>
      <c r="S131" s="8"/>
    </row>
    <row r="132" spans="2:19">
      <c r="B132" s="100"/>
      <c r="C132" s="101"/>
      <c r="D132" s="100"/>
      <c r="E132" s="100"/>
      <c r="F132" s="102"/>
      <c r="G132" s="100"/>
      <c r="H132" s="100"/>
      <c r="I132" s="100"/>
      <c r="J132" s="100"/>
      <c r="K132" s="103"/>
      <c r="L132" s="103"/>
      <c r="M132" s="103"/>
      <c r="N132" s="104"/>
      <c r="O132" s="104"/>
      <c r="P132" s="104"/>
      <c r="Q132" s="104"/>
      <c r="R132" s="104"/>
      <c r="S132" s="104"/>
    </row>
    <row r="133" spans="2:19">
      <c r="B133" s="6"/>
      <c r="C133" s="105"/>
      <c r="D133" s="6"/>
      <c r="E133" s="6"/>
      <c r="F133" s="106"/>
      <c r="G133" s="6"/>
      <c r="H133" s="6"/>
      <c r="I133" s="6"/>
      <c r="J133" s="6"/>
      <c r="K133" s="7"/>
      <c r="L133" s="7"/>
      <c r="M133" s="7"/>
      <c r="N133" s="8"/>
      <c r="O133" s="8"/>
      <c r="P133" s="8"/>
      <c r="Q133" s="8"/>
      <c r="R133" s="8"/>
      <c r="S133" s="8"/>
    </row>
    <row r="134" spans="2:19">
      <c r="B134" s="100"/>
      <c r="C134" s="101"/>
      <c r="D134" s="100"/>
      <c r="E134" s="100"/>
      <c r="F134" s="102"/>
      <c r="G134" s="100"/>
      <c r="H134" s="100"/>
      <c r="I134" s="100"/>
      <c r="J134" s="100"/>
      <c r="K134" s="103"/>
      <c r="L134" s="103"/>
      <c r="M134" s="103"/>
      <c r="N134" s="104"/>
      <c r="O134" s="104"/>
      <c r="P134" s="104"/>
      <c r="Q134" s="104"/>
      <c r="R134" s="104"/>
      <c r="S134" s="104"/>
    </row>
    <row r="135" spans="2:19">
      <c r="B135" s="6"/>
      <c r="C135" s="105"/>
      <c r="D135" s="6"/>
      <c r="E135" s="6"/>
      <c r="F135" s="106"/>
      <c r="G135" s="6"/>
      <c r="H135" s="6"/>
      <c r="I135" s="6"/>
      <c r="J135" s="6"/>
      <c r="K135" s="7"/>
      <c r="L135" s="7"/>
      <c r="M135" s="7"/>
      <c r="N135" s="8"/>
      <c r="O135" s="8"/>
      <c r="P135" s="8"/>
      <c r="Q135" s="8"/>
      <c r="R135" s="8"/>
      <c r="S135" s="8"/>
    </row>
    <row r="136" spans="2:19">
      <c r="B136" s="100"/>
      <c r="C136" s="101"/>
      <c r="D136" s="100"/>
      <c r="E136" s="100"/>
      <c r="F136" s="102"/>
      <c r="G136" s="100"/>
      <c r="H136" s="100"/>
      <c r="I136" s="100"/>
      <c r="J136" s="100"/>
      <c r="K136" s="103"/>
      <c r="L136" s="103"/>
      <c r="M136" s="103"/>
      <c r="N136" s="104"/>
      <c r="O136" s="104"/>
      <c r="P136" s="104"/>
      <c r="Q136" s="104"/>
      <c r="R136" s="104"/>
      <c r="S136" s="104"/>
    </row>
    <row r="137" spans="2:19">
      <c r="B137" s="6"/>
      <c r="C137" s="105"/>
      <c r="D137" s="6"/>
      <c r="E137" s="6"/>
      <c r="F137" s="106"/>
      <c r="G137" s="6"/>
      <c r="H137" s="6"/>
      <c r="I137" s="6"/>
      <c r="J137" s="6"/>
      <c r="K137" s="7"/>
      <c r="L137" s="7"/>
      <c r="M137" s="7"/>
      <c r="N137" s="8"/>
      <c r="O137" s="8"/>
      <c r="P137" s="8"/>
      <c r="Q137" s="8"/>
      <c r="R137" s="8"/>
      <c r="S137" s="8"/>
    </row>
    <row r="138" spans="2:19">
      <c r="B138" s="100"/>
      <c r="C138" s="101"/>
      <c r="D138" s="100"/>
      <c r="E138" s="100"/>
      <c r="F138" s="102"/>
      <c r="G138" s="100"/>
      <c r="H138" s="100"/>
      <c r="I138" s="100"/>
      <c r="J138" s="100"/>
      <c r="K138" s="103"/>
      <c r="L138" s="103"/>
      <c r="M138" s="103"/>
      <c r="N138" s="104"/>
      <c r="O138" s="104"/>
      <c r="P138" s="104"/>
      <c r="Q138" s="104"/>
      <c r="R138" s="104"/>
      <c r="S138" s="104"/>
    </row>
    <row r="139" spans="2:19">
      <c r="B139" s="6"/>
      <c r="C139" s="105"/>
      <c r="D139" s="6"/>
      <c r="E139" s="6"/>
      <c r="F139" s="106"/>
      <c r="G139" s="6"/>
      <c r="H139" s="6"/>
      <c r="I139" s="6"/>
      <c r="J139" s="6"/>
      <c r="K139" s="7"/>
      <c r="L139" s="7"/>
      <c r="M139" s="7"/>
      <c r="N139" s="8"/>
      <c r="O139" s="8"/>
      <c r="P139" s="8"/>
      <c r="Q139" s="8"/>
      <c r="R139" s="8"/>
      <c r="S139" s="8"/>
    </row>
    <row r="140" spans="2:19">
      <c r="B140" s="100"/>
      <c r="C140" s="101"/>
      <c r="D140" s="100"/>
      <c r="E140" s="100"/>
      <c r="F140" s="102"/>
      <c r="G140" s="100"/>
      <c r="H140" s="100"/>
      <c r="I140" s="100"/>
      <c r="J140" s="100"/>
      <c r="K140" s="103"/>
      <c r="L140" s="103"/>
      <c r="M140" s="103"/>
      <c r="N140" s="104"/>
      <c r="O140" s="104"/>
      <c r="P140" s="104"/>
      <c r="Q140" s="104"/>
      <c r="R140" s="104"/>
      <c r="S140" s="104"/>
    </row>
    <row r="141" spans="2:19">
      <c r="B141" s="6"/>
      <c r="C141" s="105"/>
      <c r="D141" s="6"/>
      <c r="E141" s="6"/>
      <c r="F141" s="106"/>
      <c r="G141" s="6"/>
      <c r="H141" s="6"/>
      <c r="I141" s="6"/>
      <c r="J141" s="6"/>
      <c r="K141" s="7"/>
      <c r="L141" s="7"/>
      <c r="M141" s="7"/>
      <c r="N141" s="8"/>
      <c r="O141" s="8"/>
      <c r="P141" s="8"/>
      <c r="Q141" s="8"/>
      <c r="R141" s="8"/>
      <c r="S141" s="8"/>
    </row>
    <row r="142" spans="2:19">
      <c r="B142" s="100"/>
      <c r="C142" s="101"/>
      <c r="D142" s="100"/>
      <c r="E142" s="100"/>
      <c r="F142" s="102"/>
      <c r="G142" s="100"/>
      <c r="H142" s="100"/>
      <c r="I142" s="100"/>
      <c r="J142" s="100"/>
      <c r="K142" s="103"/>
      <c r="L142" s="103"/>
      <c r="M142" s="103"/>
      <c r="N142" s="104"/>
      <c r="O142" s="104"/>
      <c r="P142" s="104"/>
      <c r="Q142" s="104"/>
      <c r="R142" s="104"/>
      <c r="S142" s="104"/>
    </row>
    <row r="143" spans="2:19">
      <c r="B143" s="6"/>
      <c r="C143" s="105"/>
      <c r="D143" s="6"/>
      <c r="E143" s="6"/>
      <c r="F143" s="106"/>
      <c r="G143" s="6"/>
      <c r="H143" s="6"/>
      <c r="I143" s="6"/>
      <c r="J143" s="6"/>
      <c r="K143" s="7"/>
      <c r="L143" s="7"/>
      <c r="M143" s="7"/>
      <c r="N143" s="8"/>
      <c r="O143" s="8"/>
      <c r="P143" s="8"/>
      <c r="Q143" s="8"/>
      <c r="R143" s="8"/>
      <c r="S143" s="8"/>
    </row>
    <row r="144" spans="2:19">
      <c r="B144" s="100"/>
      <c r="C144" s="101"/>
      <c r="D144" s="100"/>
      <c r="E144" s="100"/>
      <c r="F144" s="102"/>
      <c r="G144" s="100"/>
      <c r="H144" s="100"/>
      <c r="I144" s="100"/>
      <c r="J144" s="100"/>
      <c r="K144" s="103"/>
      <c r="L144" s="103"/>
      <c r="M144" s="103"/>
      <c r="N144" s="104"/>
      <c r="O144" s="104"/>
      <c r="P144" s="104"/>
      <c r="Q144" s="104"/>
      <c r="R144" s="104"/>
      <c r="S144" s="104"/>
    </row>
    <row r="145" spans="2:19">
      <c r="B145" s="6"/>
      <c r="C145" s="105"/>
      <c r="D145" s="6"/>
      <c r="E145" s="6"/>
      <c r="F145" s="106"/>
      <c r="G145" s="6"/>
      <c r="H145" s="6"/>
      <c r="I145" s="6"/>
      <c r="J145" s="6"/>
      <c r="K145" s="7"/>
      <c r="L145" s="7"/>
      <c r="M145" s="7"/>
      <c r="N145" s="8"/>
      <c r="O145" s="8"/>
      <c r="P145" s="8"/>
      <c r="Q145" s="8"/>
      <c r="R145" s="8"/>
      <c r="S145" s="8"/>
    </row>
    <row r="146" spans="2:19">
      <c r="B146" s="100"/>
      <c r="C146" s="101"/>
      <c r="D146" s="100"/>
      <c r="E146" s="100"/>
      <c r="F146" s="102"/>
      <c r="G146" s="100"/>
      <c r="H146" s="100"/>
      <c r="I146" s="100"/>
      <c r="J146" s="100"/>
      <c r="K146" s="103"/>
      <c r="L146" s="103"/>
      <c r="M146" s="103"/>
      <c r="N146" s="104"/>
      <c r="O146" s="104"/>
      <c r="P146" s="104"/>
      <c r="Q146" s="104"/>
      <c r="R146" s="104"/>
      <c r="S146" s="104"/>
    </row>
    <row r="147" spans="2:19">
      <c r="B147" s="6"/>
      <c r="C147" s="105"/>
      <c r="D147" s="6"/>
      <c r="E147" s="6"/>
      <c r="F147" s="106"/>
      <c r="G147" s="6"/>
      <c r="H147" s="6"/>
      <c r="I147" s="6"/>
      <c r="J147" s="6"/>
      <c r="K147" s="7"/>
      <c r="L147" s="7"/>
      <c r="M147" s="7"/>
      <c r="N147" s="8"/>
      <c r="O147" s="8"/>
      <c r="P147" s="8"/>
      <c r="Q147" s="8"/>
      <c r="R147" s="8"/>
      <c r="S147" s="8"/>
    </row>
    <row r="148" spans="2:19">
      <c r="B148" s="100"/>
      <c r="C148" s="101"/>
      <c r="D148" s="100"/>
      <c r="E148" s="100"/>
      <c r="F148" s="102"/>
      <c r="G148" s="100"/>
      <c r="H148" s="100"/>
      <c r="I148" s="100"/>
      <c r="J148" s="100"/>
      <c r="K148" s="103"/>
      <c r="L148" s="103"/>
      <c r="M148" s="103"/>
      <c r="N148" s="104"/>
      <c r="O148" s="104"/>
      <c r="P148" s="104"/>
      <c r="Q148" s="104"/>
      <c r="R148" s="104"/>
      <c r="S148" s="104"/>
    </row>
    <row r="149" spans="2:19">
      <c r="B149" s="6"/>
      <c r="C149" s="105"/>
      <c r="D149" s="6"/>
      <c r="E149" s="6"/>
      <c r="F149" s="106"/>
      <c r="G149" s="6"/>
      <c r="H149" s="6"/>
      <c r="I149" s="6"/>
      <c r="J149" s="6"/>
      <c r="K149" s="7"/>
      <c r="L149" s="7"/>
      <c r="M149" s="7"/>
      <c r="N149" s="8"/>
      <c r="O149" s="8"/>
      <c r="P149" s="8"/>
      <c r="Q149" s="8"/>
      <c r="R149" s="8"/>
      <c r="S149" s="8"/>
    </row>
    <row r="150" spans="2:19">
      <c r="B150" s="100"/>
      <c r="C150" s="101"/>
      <c r="D150" s="100"/>
      <c r="E150" s="100"/>
      <c r="F150" s="102"/>
      <c r="G150" s="100"/>
      <c r="H150" s="100"/>
      <c r="I150" s="100"/>
      <c r="J150" s="100"/>
      <c r="K150" s="103"/>
      <c r="L150" s="103"/>
      <c r="M150" s="103"/>
      <c r="N150" s="104"/>
      <c r="O150" s="104"/>
      <c r="P150" s="104"/>
      <c r="Q150" s="104"/>
      <c r="R150" s="104"/>
      <c r="S150" s="104"/>
    </row>
    <row r="151" spans="2:19">
      <c r="B151" s="6"/>
      <c r="C151" s="105"/>
      <c r="D151" s="6"/>
      <c r="E151" s="6"/>
      <c r="F151" s="106"/>
      <c r="G151" s="6"/>
      <c r="H151" s="6"/>
      <c r="I151" s="6"/>
      <c r="J151" s="6"/>
      <c r="K151" s="7"/>
      <c r="L151" s="7"/>
      <c r="M151" s="7"/>
      <c r="N151" s="8"/>
      <c r="O151" s="8"/>
      <c r="P151" s="8"/>
      <c r="Q151" s="8"/>
      <c r="R151" s="8"/>
      <c r="S151" s="8"/>
    </row>
    <row r="152" spans="2:19">
      <c r="B152" s="100"/>
      <c r="C152" s="101"/>
      <c r="D152" s="100"/>
      <c r="E152" s="100"/>
      <c r="F152" s="102"/>
      <c r="G152" s="100"/>
      <c r="H152" s="100"/>
      <c r="I152" s="100"/>
      <c r="J152" s="100"/>
      <c r="K152" s="103"/>
      <c r="L152" s="103"/>
      <c r="M152" s="103"/>
      <c r="N152" s="104"/>
      <c r="O152" s="104"/>
      <c r="P152" s="104"/>
      <c r="Q152" s="104"/>
      <c r="R152" s="104"/>
      <c r="S152" s="104"/>
    </row>
    <row r="153" spans="2:19">
      <c r="B153" s="6"/>
      <c r="C153" s="105"/>
      <c r="D153" s="6"/>
      <c r="E153" s="6"/>
      <c r="F153" s="106"/>
      <c r="G153" s="6"/>
      <c r="H153" s="6"/>
      <c r="I153" s="6"/>
      <c r="J153" s="6"/>
      <c r="K153" s="7"/>
      <c r="L153" s="7"/>
      <c r="M153" s="7"/>
      <c r="N153" s="8"/>
      <c r="O153" s="8"/>
      <c r="P153" s="8"/>
      <c r="Q153" s="8"/>
      <c r="R153" s="8"/>
      <c r="S153" s="8"/>
    </row>
    <row r="154" spans="2:19">
      <c r="B154" s="100"/>
      <c r="C154" s="101"/>
      <c r="D154" s="100"/>
      <c r="E154" s="100"/>
      <c r="F154" s="102"/>
      <c r="G154" s="100"/>
      <c r="H154" s="100"/>
      <c r="I154" s="100"/>
      <c r="J154" s="100"/>
      <c r="K154" s="103"/>
      <c r="L154" s="103"/>
      <c r="M154" s="103"/>
      <c r="N154" s="104"/>
      <c r="O154" s="104"/>
      <c r="P154" s="104"/>
      <c r="Q154" s="104"/>
      <c r="R154" s="104"/>
      <c r="S154" s="104"/>
    </row>
    <row r="155" spans="2:19">
      <c r="B155" s="6"/>
      <c r="C155" s="105"/>
      <c r="D155" s="6"/>
      <c r="E155" s="6"/>
      <c r="F155" s="106"/>
      <c r="G155" s="6"/>
      <c r="H155" s="6"/>
      <c r="I155" s="6"/>
      <c r="J155" s="6"/>
      <c r="K155" s="7"/>
      <c r="L155" s="7"/>
      <c r="M155" s="7"/>
      <c r="N155" s="8"/>
      <c r="O155" s="8"/>
      <c r="P155" s="8"/>
      <c r="Q155" s="8"/>
      <c r="R155" s="8"/>
      <c r="S155" s="8"/>
    </row>
    <row r="156" spans="2:19">
      <c r="B156" s="100"/>
      <c r="C156" s="101"/>
      <c r="D156" s="100"/>
      <c r="E156" s="100"/>
      <c r="F156" s="102"/>
      <c r="G156" s="100"/>
      <c r="H156" s="100"/>
      <c r="I156" s="100"/>
      <c r="J156" s="100"/>
      <c r="K156" s="103"/>
      <c r="L156" s="103"/>
      <c r="M156" s="103"/>
      <c r="N156" s="104"/>
      <c r="O156" s="104"/>
      <c r="P156" s="104"/>
      <c r="Q156" s="104"/>
      <c r="R156" s="104"/>
      <c r="S156" s="104"/>
    </row>
    <row r="157" spans="2:19">
      <c r="B157" s="6"/>
      <c r="C157" s="105"/>
      <c r="D157" s="6"/>
      <c r="E157" s="6"/>
      <c r="F157" s="106"/>
      <c r="G157" s="6"/>
      <c r="H157" s="6"/>
      <c r="I157" s="6"/>
      <c r="J157" s="6"/>
      <c r="K157" s="7"/>
      <c r="L157" s="7"/>
      <c r="M157" s="7"/>
      <c r="N157" s="8"/>
      <c r="O157" s="8"/>
      <c r="P157" s="8"/>
      <c r="Q157" s="8"/>
      <c r="R157" s="8"/>
      <c r="S157" s="8"/>
    </row>
    <row r="158" spans="2:19">
      <c r="B158" s="100"/>
      <c r="C158" s="101"/>
      <c r="D158" s="100"/>
      <c r="E158" s="100"/>
      <c r="F158" s="102"/>
      <c r="G158" s="100"/>
      <c r="H158" s="100"/>
      <c r="I158" s="100"/>
      <c r="J158" s="100"/>
      <c r="K158" s="103"/>
      <c r="L158" s="103"/>
      <c r="M158" s="103"/>
      <c r="N158" s="104"/>
      <c r="O158" s="104"/>
      <c r="P158" s="104"/>
      <c r="Q158" s="104"/>
      <c r="R158" s="104"/>
      <c r="S158" s="104"/>
    </row>
    <row r="159" spans="2:19">
      <c r="B159" s="6"/>
      <c r="C159" s="105"/>
      <c r="D159" s="6"/>
      <c r="E159" s="6"/>
      <c r="F159" s="106"/>
      <c r="G159" s="6"/>
      <c r="H159" s="6"/>
      <c r="I159" s="6"/>
      <c r="J159" s="6"/>
      <c r="K159" s="7"/>
      <c r="L159" s="7"/>
      <c r="M159" s="7"/>
      <c r="N159" s="8"/>
      <c r="O159" s="8"/>
      <c r="P159" s="8"/>
      <c r="Q159" s="8"/>
      <c r="R159" s="8"/>
      <c r="S159" s="8"/>
    </row>
    <row r="160" spans="2:19">
      <c r="B160" s="100"/>
      <c r="C160" s="101"/>
      <c r="D160" s="100"/>
      <c r="E160" s="100"/>
      <c r="F160" s="102"/>
      <c r="G160" s="100"/>
      <c r="H160" s="100"/>
      <c r="I160" s="100"/>
      <c r="J160" s="100"/>
      <c r="K160" s="103"/>
      <c r="L160" s="103"/>
      <c r="M160" s="103"/>
      <c r="N160" s="104"/>
      <c r="O160" s="104"/>
      <c r="P160" s="104"/>
      <c r="Q160" s="104"/>
      <c r="R160" s="104"/>
      <c r="S160" s="104"/>
    </row>
    <row r="161" spans="2:19">
      <c r="B161" s="6"/>
      <c r="C161" s="105"/>
      <c r="D161" s="6"/>
      <c r="E161" s="6"/>
      <c r="F161" s="106"/>
      <c r="G161" s="6"/>
      <c r="H161" s="6"/>
      <c r="I161" s="6"/>
      <c r="J161" s="6"/>
      <c r="K161" s="7"/>
      <c r="L161" s="7"/>
      <c r="M161" s="7"/>
      <c r="N161" s="8"/>
      <c r="O161" s="8"/>
      <c r="P161" s="8"/>
      <c r="Q161" s="8"/>
      <c r="R161" s="8"/>
      <c r="S161" s="8"/>
    </row>
    <row r="162" spans="2:19">
      <c r="B162" s="100"/>
      <c r="C162" s="101"/>
      <c r="D162" s="100"/>
      <c r="E162" s="100"/>
      <c r="F162" s="102"/>
      <c r="G162" s="100"/>
      <c r="H162" s="100"/>
      <c r="I162" s="100"/>
      <c r="J162" s="100"/>
      <c r="K162" s="103"/>
      <c r="L162" s="103"/>
      <c r="M162" s="103"/>
      <c r="N162" s="104"/>
      <c r="O162" s="104"/>
      <c r="P162" s="104"/>
      <c r="Q162" s="104"/>
      <c r="R162" s="104"/>
      <c r="S162" s="104"/>
    </row>
    <row r="163" spans="2:19">
      <c r="B163" s="6"/>
      <c r="C163" s="105"/>
      <c r="D163" s="6"/>
      <c r="E163" s="6"/>
      <c r="F163" s="106"/>
      <c r="G163" s="6"/>
      <c r="H163" s="6"/>
      <c r="I163" s="6"/>
      <c r="J163" s="6"/>
      <c r="K163" s="7"/>
      <c r="L163" s="7"/>
      <c r="M163" s="7"/>
      <c r="N163" s="8"/>
      <c r="O163" s="8"/>
      <c r="P163" s="8"/>
      <c r="Q163" s="8"/>
      <c r="R163" s="8"/>
      <c r="S163" s="8"/>
    </row>
    <row r="164" spans="2:19">
      <c r="B164" s="100"/>
      <c r="C164" s="101"/>
      <c r="D164" s="100"/>
      <c r="E164" s="100"/>
      <c r="F164" s="102"/>
      <c r="G164" s="100"/>
      <c r="H164" s="100"/>
      <c r="I164" s="100"/>
      <c r="J164" s="100"/>
      <c r="K164" s="103"/>
      <c r="L164" s="103"/>
      <c r="M164" s="103"/>
      <c r="N164" s="104"/>
      <c r="O164" s="104"/>
      <c r="P164" s="104"/>
      <c r="Q164" s="104"/>
      <c r="R164" s="104"/>
      <c r="S164" s="104"/>
    </row>
    <row r="165" spans="2:19">
      <c r="B165" s="6"/>
      <c r="C165" s="105"/>
      <c r="D165" s="6"/>
      <c r="E165" s="6"/>
      <c r="F165" s="106"/>
      <c r="G165" s="6"/>
      <c r="H165" s="6"/>
      <c r="I165" s="6"/>
      <c r="J165" s="6"/>
      <c r="K165" s="7"/>
      <c r="L165" s="7"/>
      <c r="M165" s="7"/>
      <c r="N165" s="8"/>
      <c r="O165" s="8"/>
      <c r="P165" s="8"/>
      <c r="Q165" s="8"/>
      <c r="R165" s="8"/>
      <c r="S165" s="8"/>
    </row>
    <row r="166" spans="2:19">
      <c r="B166" s="100"/>
      <c r="C166" s="101"/>
      <c r="D166" s="100"/>
      <c r="E166" s="100"/>
      <c r="F166" s="102"/>
      <c r="G166" s="100"/>
      <c r="H166" s="100"/>
      <c r="I166" s="100"/>
      <c r="J166" s="100"/>
      <c r="K166" s="103"/>
      <c r="L166" s="103"/>
      <c r="M166" s="103"/>
      <c r="N166" s="104"/>
      <c r="O166" s="104"/>
      <c r="P166" s="104"/>
      <c r="Q166" s="104"/>
      <c r="R166" s="104"/>
      <c r="S166" s="104"/>
    </row>
    <row r="167" spans="2:19">
      <c r="B167" s="6"/>
      <c r="C167" s="105"/>
      <c r="D167" s="6"/>
      <c r="E167" s="6"/>
      <c r="F167" s="106"/>
      <c r="G167" s="6"/>
      <c r="H167" s="6"/>
      <c r="I167" s="6"/>
      <c r="J167" s="6"/>
      <c r="K167" s="7"/>
      <c r="L167" s="7"/>
      <c r="M167" s="7"/>
      <c r="N167" s="8"/>
      <c r="O167" s="8"/>
      <c r="P167" s="8"/>
      <c r="Q167" s="8"/>
      <c r="R167" s="8"/>
      <c r="S167" s="8"/>
    </row>
    <row r="168" spans="2:19">
      <c r="B168" s="100"/>
      <c r="C168" s="101"/>
      <c r="D168" s="100"/>
      <c r="E168" s="100"/>
      <c r="F168" s="102"/>
      <c r="G168" s="100"/>
      <c r="H168" s="100"/>
      <c r="I168" s="100"/>
      <c r="J168" s="100"/>
      <c r="K168" s="103"/>
      <c r="L168" s="103"/>
      <c r="M168" s="103"/>
      <c r="N168" s="104"/>
      <c r="O168" s="104"/>
      <c r="P168" s="104"/>
      <c r="Q168" s="104"/>
      <c r="R168" s="104"/>
      <c r="S168" s="104"/>
    </row>
    <row r="169" spans="2:19">
      <c r="B169" s="6"/>
      <c r="C169" s="105"/>
      <c r="D169" s="6"/>
      <c r="E169" s="6"/>
      <c r="F169" s="106"/>
      <c r="G169" s="6"/>
      <c r="H169" s="6"/>
      <c r="I169" s="6"/>
      <c r="J169" s="6"/>
      <c r="K169" s="7"/>
      <c r="L169" s="7"/>
      <c r="M169" s="7"/>
      <c r="N169" s="8"/>
      <c r="O169" s="8"/>
      <c r="P169" s="8"/>
      <c r="Q169" s="8"/>
      <c r="R169" s="8"/>
      <c r="S169" s="8"/>
    </row>
    <row r="170" spans="2:19">
      <c r="B170" s="100"/>
      <c r="C170" s="101"/>
      <c r="D170" s="100"/>
      <c r="E170" s="100"/>
      <c r="F170" s="102"/>
      <c r="G170" s="100"/>
      <c r="H170" s="100"/>
      <c r="I170" s="100"/>
      <c r="J170" s="100"/>
      <c r="K170" s="103"/>
      <c r="L170" s="103"/>
      <c r="M170" s="103"/>
      <c r="N170" s="104"/>
      <c r="O170" s="104"/>
      <c r="P170" s="104"/>
      <c r="Q170" s="104"/>
      <c r="R170" s="104"/>
      <c r="S170" s="104"/>
    </row>
    <row r="171" spans="2:19">
      <c r="B171" s="6"/>
      <c r="C171" s="105"/>
      <c r="D171" s="6"/>
      <c r="E171" s="6"/>
      <c r="F171" s="106"/>
      <c r="G171" s="6"/>
      <c r="H171" s="6"/>
      <c r="I171" s="6"/>
      <c r="J171" s="6"/>
      <c r="K171" s="7"/>
      <c r="L171" s="7"/>
      <c r="M171" s="7"/>
      <c r="N171" s="8"/>
      <c r="O171" s="8"/>
      <c r="P171" s="8"/>
      <c r="Q171" s="8"/>
      <c r="R171" s="8"/>
      <c r="S171" s="8"/>
    </row>
    <row r="172" spans="2:19">
      <c r="B172" s="100"/>
      <c r="C172" s="101"/>
      <c r="D172" s="100"/>
      <c r="E172" s="100"/>
      <c r="F172" s="102"/>
      <c r="G172" s="100"/>
      <c r="H172" s="100"/>
      <c r="I172" s="100"/>
      <c r="J172" s="100"/>
      <c r="K172" s="103"/>
      <c r="L172" s="103"/>
      <c r="M172" s="103"/>
      <c r="N172" s="104"/>
      <c r="O172" s="104"/>
      <c r="P172" s="104"/>
      <c r="Q172" s="104"/>
      <c r="R172" s="104"/>
      <c r="S172" s="104"/>
    </row>
    <row r="173" spans="2:19">
      <c r="B173" s="6"/>
      <c r="C173" s="105"/>
      <c r="D173" s="6"/>
      <c r="E173" s="6"/>
      <c r="F173" s="106"/>
      <c r="G173" s="6"/>
      <c r="H173" s="6"/>
      <c r="I173" s="6"/>
      <c r="J173" s="6"/>
      <c r="K173" s="7"/>
      <c r="L173" s="7"/>
      <c r="M173" s="7"/>
      <c r="N173" s="8"/>
      <c r="O173" s="8"/>
      <c r="P173" s="8"/>
      <c r="Q173" s="8"/>
      <c r="R173" s="8"/>
      <c r="S173" s="8"/>
    </row>
    <row r="174" spans="2:19">
      <c r="B174" s="100"/>
      <c r="C174" s="101"/>
      <c r="D174" s="100"/>
      <c r="E174" s="100"/>
      <c r="F174" s="102"/>
      <c r="G174" s="100"/>
      <c r="H174" s="100"/>
      <c r="I174" s="100"/>
      <c r="J174" s="100"/>
      <c r="K174" s="103"/>
      <c r="L174" s="103"/>
      <c r="M174" s="103"/>
      <c r="N174" s="104"/>
      <c r="O174" s="104"/>
      <c r="P174" s="104"/>
      <c r="Q174" s="104"/>
      <c r="R174" s="104"/>
      <c r="S174" s="104"/>
    </row>
    <row r="175" spans="2:19">
      <c r="B175" s="6"/>
      <c r="C175" s="105"/>
      <c r="D175" s="6"/>
      <c r="E175" s="6"/>
      <c r="F175" s="106"/>
      <c r="G175" s="6"/>
      <c r="H175" s="6"/>
      <c r="I175" s="6"/>
      <c r="J175" s="6"/>
      <c r="K175" s="7"/>
      <c r="L175" s="7"/>
      <c r="M175" s="7"/>
      <c r="N175" s="8"/>
      <c r="O175" s="8"/>
      <c r="P175" s="8"/>
      <c r="Q175" s="8"/>
      <c r="R175" s="8"/>
      <c r="S175" s="8"/>
    </row>
    <row r="176" spans="2:19">
      <c r="B176" s="100"/>
      <c r="C176" s="101"/>
      <c r="D176" s="100"/>
      <c r="E176" s="100"/>
      <c r="F176" s="102"/>
      <c r="G176" s="100"/>
      <c r="H176" s="100"/>
      <c r="I176" s="100"/>
      <c r="J176" s="100"/>
      <c r="K176" s="103"/>
      <c r="L176" s="103"/>
      <c r="M176" s="103"/>
      <c r="N176" s="104"/>
      <c r="O176" s="104"/>
      <c r="P176" s="104"/>
      <c r="Q176" s="104"/>
      <c r="R176" s="104"/>
      <c r="S176" s="104"/>
    </row>
    <row r="177" spans="2:19">
      <c r="B177" s="6"/>
      <c r="C177" s="105"/>
      <c r="D177" s="6"/>
      <c r="E177" s="6"/>
      <c r="F177" s="106"/>
      <c r="G177" s="6"/>
      <c r="H177" s="6"/>
      <c r="I177" s="6"/>
      <c r="J177" s="6"/>
      <c r="K177" s="7"/>
      <c r="L177" s="7"/>
      <c r="M177" s="7"/>
      <c r="N177" s="8"/>
      <c r="O177" s="8"/>
      <c r="P177" s="8"/>
      <c r="Q177" s="8"/>
      <c r="R177" s="8"/>
      <c r="S177" s="8"/>
    </row>
    <row r="178" spans="2:19">
      <c r="B178" s="100"/>
      <c r="C178" s="101"/>
      <c r="D178" s="100"/>
      <c r="E178" s="100"/>
      <c r="F178" s="102"/>
      <c r="G178" s="100"/>
      <c r="H178" s="100"/>
      <c r="I178" s="100"/>
      <c r="J178" s="100"/>
      <c r="K178" s="103"/>
      <c r="L178" s="103"/>
      <c r="M178" s="103"/>
      <c r="N178" s="104"/>
      <c r="O178" s="104"/>
      <c r="P178" s="104"/>
      <c r="Q178" s="104"/>
      <c r="R178" s="104"/>
      <c r="S178" s="104"/>
    </row>
    <row r="179" spans="2:19">
      <c r="B179" s="6"/>
      <c r="C179" s="105"/>
      <c r="D179" s="6"/>
      <c r="E179" s="6"/>
      <c r="F179" s="106"/>
      <c r="G179" s="6"/>
      <c r="H179" s="6"/>
      <c r="I179" s="6"/>
      <c r="J179" s="6"/>
      <c r="K179" s="7"/>
      <c r="L179" s="7"/>
      <c r="M179" s="7"/>
      <c r="N179" s="8"/>
      <c r="O179" s="8"/>
      <c r="P179" s="8"/>
      <c r="Q179" s="8"/>
      <c r="R179" s="8"/>
      <c r="S179" s="8"/>
    </row>
    <row r="180" spans="2:19">
      <c r="B180" s="100"/>
      <c r="C180" s="101"/>
      <c r="D180" s="100"/>
      <c r="E180" s="100"/>
      <c r="F180" s="102"/>
      <c r="G180" s="100"/>
      <c r="H180" s="100"/>
      <c r="I180" s="100"/>
      <c r="J180" s="100"/>
      <c r="K180" s="103"/>
      <c r="L180" s="103"/>
      <c r="M180" s="103"/>
      <c r="N180" s="104"/>
      <c r="O180" s="104"/>
      <c r="P180" s="104"/>
      <c r="Q180" s="104"/>
      <c r="R180" s="104"/>
      <c r="S180" s="104"/>
    </row>
    <row r="181" spans="2:19">
      <c r="B181" s="6"/>
      <c r="C181" s="105"/>
      <c r="D181" s="6"/>
      <c r="E181" s="6"/>
      <c r="F181" s="106"/>
      <c r="G181" s="6"/>
      <c r="H181" s="6"/>
      <c r="I181" s="6"/>
      <c r="J181" s="6"/>
      <c r="K181" s="7"/>
      <c r="L181" s="7"/>
      <c r="M181" s="7"/>
      <c r="N181" s="8"/>
      <c r="O181" s="8"/>
      <c r="P181" s="8"/>
      <c r="Q181" s="8"/>
      <c r="R181" s="8"/>
      <c r="S181" s="8"/>
    </row>
    <row r="182" spans="2:19">
      <c r="B182" s="100"/>
      <c r="C182" s="101"/>
      <c r="D182" s="100"/>
      <c r="E182" s="100"/>
      <c r="F182" s="102"/>
      <c r="G182" s="100"/>
      <c r="H182" s="100"/>
      <c r="I182" s="100"/>
      <c r="J182" s="100"/>
      <c r="K182" s="103"/>
      <c r="L182" s="103"/>
      <c r="M182" s="103"/>
      <c r="N182" s="104"/>
      <c r="O182" s="104"/>
      <c r="P182" s="104"/>
      <c r="Q182" s="104"/>
      <c r="R182" s="104"/>
      <c r="S182" s="104"/>
    </row>
    <row r="183" spans="2:19">
      <c r="B183" s="6"/>
      <c r="C183" s="105"/>
      <c r="D183" s="6"/>
      <c r="E183" s="6"/>
      <c r="F183" s="106"/>
      <c r="G183" s="6"/>
      <c r="H183" s="6"/>
      <c r="I183" s="6"/>
      <c r="J183" s="6"/>
      <c r="K183" s="7"/>
      <c r="L183" s="7"/>
      <c r="M183" s="7"/>
      <c r="N183" s="8"/>
      <c r="O183" s="8"/>
      <c r="P183" s="8"/>
      <c r="Q183" s="8"/>
      <c r="R183" s="8"/>
      <c r="S183" s="8"/>
    </row>
    <row r="184" spans="2:19">
      <c r="B184" s="100"/>
      <c r="C184" s="101"/>
      <c r="D184" s="100"/>
      <c r="E184" s="100"/>
      <c r="F184" s="102"/>
      <c r="G184" s="100"/>
      <c r="H184" s="100"/>
      <c r="I184" s="100"/>
      <c r="J184" s="100"/>
      <c r="K184" s="103"/>
      <c r="L184" s="103"/>
      <c r="M184" s="103"/>
      <c r="N184" s="104"/>
      <c r="O184" s="104"/>
      <c r="P184" s="104"/>
      <c r="Q184" s="104"/>
      <c r="R184" s="104"/>
      <c r="S184" s="104"/>
    </row>
    <row r="185" spans="2:19">
      <c r="B185" s="6"/>
      <c r="C185" s="105"/>
      <c r="D185" s="6"/>
      <c r="E185" s="6"/>
      <c r="F185" s="106"/>
      <c r="G185" s="6"/>
      <c r="H185" s="6"/>
      <c r="I185" s="6"/>
      <c r="J185" s="6"/>
      <c r="K185" s="7"/>
      <c r="L185" s="7"/>
      <c r="M185" s="7"/>
      <c r="N185" s="8"/>
      <c r="O185" s="8"/>
      <c r="P185" s="8"/>
      <c r="Q185" s="8"/>
      <c r="R185" s="8"/>
      <c r="S185" s="8"/>
    </row>
    <row r="186" spans="2:19">
      <c r="B186" s="100"/>
      <c r="C186" s="101"/>
      <c r="D186" s="100"/>
      <c r="E186" s="100"/>
      <c r="F186" s="102"/>
      <c r="G186" s="100"/>
      <c r="H186" s="100"/>
      <c r="I186" s="100"/>
      <c r="J186" s="100"/>
      <c r="K186" s="103"/>
      <c r="L186" s="103"/>
      <c r="M186" s="103"/>
      <c r="N186" s="104"/>
      <c r="O186" s="104"/>
      <c r="P186" s="104"/>
      <c r="Q186" s="104"/>
      <c r="R186" s="104"/>
      <c r="S186" s="104"/>
    </row>
    <row r="187" spans="2:19">
      <c r="B187" s="6"/>
      <c r="C187" s="105"/>
      <c r="D187" s="6"/>
      <c r="E187" s="6"/>
      <c r="F187" s="106"/>
      <c r="G187" s="6"/>
      <c r="H187" s="6"/>
      <c r="I187" s="6"/>
      <c r="J187" s="6"/>
      <c r="K187" s="7"/>
      <c r="L187" s="7"/>
      <c r="M187" s="7"/>
      <c r="N187" s="8"/>
      <c r="O187" s="8"/>
      <c r="P187" s="8"/>
      <c r="Q187" s="8"/>
      <c r="R187" s="8"/>
      <c r="S187" s="8"/>
    </row>
    <row r="188" spans="2:19">
      <c r="B188" s="100"/>
      <c r="C188" s="101"/>
      <c r="D188" s="100"/>
      <c r="E188" s="100"/>
      <c r="F188" s="102"/>
      <c r="G188" s="100"/>
      <c r="H188" s="100"/>
      <c r="I188" s="100"/>
      <c r="J188" s="100"/>
      <c r="K188" s="103"/>
      <c r="L188" s="103"/>
      <c r="M188" s="103"/>
      <c r="N188" s="104"/>
      <c r="O188" s="104"/>
      <c r="P188" s="104"/>
      <c r="Q188" s="104"/>
      <c r="R188" s="104"/>
      <c r="S188" s="104"/>
    </row>
    <row r="189" spans="2:19">
      <c r="B189" s="6"/>
      <c r="C189" s="105"/>
      <c r="D189" s="6"/>
      <c r="E189" s="6"/>
      <c r="F189" s="106"/>
      <c r="G189" s="6"/>
      <c r="H189" s="6"/>
      <c r="I189" s="6"/>
      <c r="J189" s="6"/>
      <c r="K189" s="7"/>
      <c r="L189" s="7"/>
      <c r="M189" s="7"/>
      <c r="N189" s="8"/>
      <c r="O189" s="8"/>
      <c r="P189" s="8"/>
      <c r="Q189" s="8"/>
      <c r="R189" s="8"/>
      <c r="S189" s="8"/>
    </row>
    <row r="190" spans="2:19">
      <c r="B190" s="100"/>
      <c r="C190" s="101"/>
      <c r="D190" s="100"/>
      <c r="E190" s="100"/>
      <c r="F190" s="102"/>
      <c r="G190" s="100"/>
      <c r="H190" s="100"/>
      <c r="I190" s="100"/>
      <c r="J190" s="100"/>
      <c r="K190" s="103"/>
      <c r="L190" s="103"/>
      <c r="M190" s="103"/>
      <c r="N190" s="104"/>
      <c r="O190" s="104"/>
      <c r="P190" s="104"/>
      <c r="Q190" s="104"/>
      <c r="R190" s="104"/>
      <c r="S190" s="104"/>
    </row>
    <row r="191" spans="2:19">
      <c r="B191" s="6"/>
      <c r="C191" s="105"/>
      <c r="D191" s="6"/>
      <c r="E191" s="6"/>
      <c r="F191" s="106"/>
      <c r="G191" s="6"/>
      <c r="H191" s="6"/>
      <c r="I191" s="6"/>
      <c r="J191" s="6"/>
      <c r="K191" s="7"/>
      <c r="L191" s="7"/>
      <c r="M191" s="7"/>
      <c r="N191" s="8"/>
      <c r="O191" s="8"/>
      <c r="P191" s="8"/>
      <c r="Q191" s="8"/>
      <c r="R191" s="8"/>
      <c r="S191" s="8"/>
    </row>
    <row r="192" spans="2:19">
      <c r="B192" s="100"/>
      <c r="C192" s="101"/>
      <c r="D192" s="100"/>
      <c r="E192" s="100"/>
      <c r="F192" s="102"/>
      <c r="G192" s="100"/>
      <c r="H192" s="100"/>
      <c r="I192" s="100"/>
      <c r="J192" s="100"/>
      <c r="K192" s="103"/>
      <c r="L192" s="103"/>
      <c r="M192" s="103"/>
      <c r="N192" s="104"/>
      <c r="O192" s="104"/>
      <c r="P192" s="104"/>
      <c r="Q192" s="104"/>
      <c r="R192" s="104"/>
      <c r="S192" s="104"/>
    </row>
    <row r="193" spans="2:19">
      <c r="B193" s="6"/>
      <c r="C193" s="105"/>
      <c r="D193" s="6"/>
      <c r="E193" s="6"/>
      <c r="F193" s="106"/>
      <c r="G193" s="6"/>
      <c r="H193" s="6"/>
      <c r="I193" s="6"/>
      <c r="J193" s="6"/>
      <c r="K193" s="7"/>
      <c r="L193" s="7"/>
      <c r="M193" s="7"/>
      <c r="N193" s="8"/>
      <c r="O193" s="8"/>
      <c r="P193" s="8"/>
      <c r="Q193" s="8"/>
      <c r="R193" s="8"/>
      <c r="S193" s="8"/>
    </row>
    <row r="194" spans="2:19">
      <c r="B194" s="100"/>
      <c r="C194" s="101"/>
      <c r="D194" s="100"/>
      <c r="E194" s="100"/>
      <c r="F194" s="102"/>
      <c r="G194" s="100"/>
      <c r="H194" s="100"/>
      <c r="I194" s="100"/>
      <c r="J194" s="100"/>
      <c r="K194" s="103"/>
      <c r="L194" s="103"/>
      <c r="M194" s="103"/>
      <c r="N194" s="104"/>
      <c r="O194" s="104"/>
      <c r="P194" s="104"/>
      <c r="Q194" s="104"/>
      <c r="R194" s="104"/>
      <c r="S194" s="104"/>
    </row>
    <row r="195" spans="2:19">
      <c r="B195" s="6"/>
      <c r="C195" s="105"/>
      <c r="D195" s="6"/>
      <c r="E195" s="6"/>
      <c r="F195" s="106"/>
      <c r="G195" s="6"/>
      <c r="H195" s="6"/>
      <c r="I195" s="6"/>
      <c r="J195" s="6"/>
      <c r="K195" s="7"/>
      <c r="L195" s="7"/>
      <c r="M195" s="7"/>
      <c r="N195" s="8"/>
      <c r="O195" s="8"/>
      <c r="P195" s="8"/>
      <c r="Q195" s="8"/>
      <c r="R195" s="8"/>
      <c r="S195" s="8"/>
    </row>
    <row r="196" spans="2:19">
      <c r="B196" s="100"/>
      <c r="C196" s="101"/>
      <c r="D196" s="100"/>
      <c r="E196" s="100"/>
      <c r="F196" s="102"/>
      <c r="G196" s="100"/>
      <c r="H196" s="100"/>
      <c r="I196" s="100"/>
      <c r="J196" s="100"/>
      <c r="K196" s="103"/>
      <c r="L196" s="103"/>
      <c r="M196" s="103"/>
      <c r="N196" s="104"/>
      <c r="O196" s="104"/>
      <c r="P196" s="104"/>
      <c r="Q196" s="104"/>
      <c r="R196" s="104"/>
      <c r="S196" s="104"/>
    </row>
    <row r="197" spans="2:19">
      <c r="B197" s="6"/>
      <c r="C197" s="105"/>
      <c r="D197" s="6"/>
      <c r="E197" s="6"/>
      <c r="F197" s="106"/>
      <c r="G197" s="6"/>
      <c r="H197" s="6"/>
      <c r="I197" s="6"/>
      <c r="J197" s="6"/>
      <c r="K197" s="7"/>
      <c r="L197" s="7"/>
      <c r="M197" s="7"/>
      <c r="N197" s="8"/>
      <c r="O197" s="8"/>
      <c r="P197" s="8"/>
      <c r="Q197" s="8"/>
      <c r="R197" s="8"/>
      <c r="S197" s="8"/>
    </row>
    <row r="198" spans="2:19">
      <c r="B198" s="100"/>
      <c r="C198" s="101"/>
      <c r="D198" s="100"/>
      <c r="E198" s="100"/>
      <c r="F198" s="102"/>
      <c r="G198" s="100"/>
      <c r="H198" s="100"/>
      <c r="I198" s="100"/>
      <c r="J198" s="100"/>
      <c r="K198" s="103"/>
      <c r="L198" s="103"/>
      <c r="M198" s="103"/>
      <c r="N198" s="104"/>
      <c r="O198" s="104"/>
      <c r="P198" s="104"/>
      <c r="Q198" s="104"/>
      <c r="R198" s="104"/>
      <c r="S198" s="104"/>
    </row>
    <row r="199" spans="2:19">
      <c r="B199" s="6"/>
      <c r="C199" s="105"/>
      <c r="D199" s="6"/>
      <c r="E199" s="6"/>
      <c r="F199" s="106"/>
      <c r="G199" s="6"/>
      <c r="H199" s="6"/>
      <c r="I199" s="6"/>
      <c r="J199" s="6"/>
      <c r="K199" s="7"/>
      <c r="L199" s="7"/>
      <c r="M199" s="7"/>
      <c r="N199" s="8"/>
      <c r="O199" s="8"/>
      <c r="P199" s="8"/>
      <c r="Q199" s="8"/>
      <c r="R199" s="8"/>
      <c r="S199" s="8"/>
    </row>
    <row r="200" spans="2:19">
      <c r="B200" s="100"/>
      <c r="C200" s="101"/>
      <c r="D200" s="100"/>
      <c r="E200" s="100"/>
      <c r="F200" s="102"/>
      <c r="G200" s="100"/>
      <c r="H200" s="100"/>
      <c r="I200" s="100"/>
      <c r="J200" s="100"/>
      <c r="K200" s="103"/>
      <c r="L200" s="103"/>
      <c r="M200" s="103"/>
      <c r="N200" s="104"/>
      <c r="O200" s="104"/>
      <c r="P200" s="104"/>
      <c r="Q200" s="104"/>
      <c r="R200" s="104"/>
      <c r="S200" s="104"/>
    </row>
  </sheetData>
  <sheetProtection algorithmName="SHA-512" hashValue="QVlHNfJAP9H/PJefarasS0Vzog7uzXuWV7CDB8RhbYJRtjnoooLqnYJZsHD7lOnzEaDmQwxCmDoE9c1zJTz0Rg==" saltValue="Cn06ZTI0CwY9sVYt7f1FZg==" spinCount="100000" sheet="1" objects="1" scenarios="1"/>
  <mergeCells count="4">
    <mergeCell ref="B6:J6"/>
    <mergeCell ref="K6:M6"/>
    <mergeCell ref="N6:P6"/>
    <mergeCell ref="Q6:S6"/>
  </mergeCells>
  <conditionalFormatting sqref="F8:F200">
    <cfRule type="colorScale" priority="1">
      <colorScale>
        <cfvo type="min"/>
        <cfvo type="percentile" val="50"/>
        <cfvo type="max"/>
        <color rgb="FF00B050"/>
        <color rgb="FFFFEB84"/>
        <color rgb="FFFF0000"/>
      </colorScale>
    </cfRule>
  </conditionalFormatting>
  <conditionalFormatting sqref="N8:S200">
    <cfRule type="colorScale" priority="2">
      <colorScale>
        <cfvo type="min"/>
        <cfvo type="percentile" val="50"/>
        <cfvo type="max"/>
        <color rgb="FF00B050"/>
        <color rgb="FFFFEB84"/>
        <color rgb="FFFF0000"/>
      </colorScale>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INDIRECT(Dropdowns!$O$80)</xm:f>
          </x14:formula1>
          <xm:sqref>C4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T200"/>
  <sheetViews>
    <sheetView showGridLines="0" workbookViewId="0">
      <pane xSplit="4" ySplit="7" topLeftCell="E8" activePane="bottomRight" state="frozen"/>
      <selection activeCell="B9" sqref="B9"/>
      <selection pane="topRight" activeCell="B9" sqref="B9"/>
      <selection pane="bottomLeft" activeCell="B9" sqref="B9"/>
      <selection pane="bottomRight" activeCell="B9" sqref="B9"/>
    </sheetView>
  </sheetViews>
  <sheetFormatPr baseColWidth="10" defaultColWidth="11.42578125" defaultRowHeight="15" outlineLevelCol="1"/>
  <cols>
    <col min="1" max="1" width="11.42578125" customWidth="1" outlineLevel="1"/>
    <col min="2" max="2" width="24.5703125" customWidth="1"/>
    <col min="3" max="3" width="23.85546875" customWidth="1"/>
    <col min="4" max="4" width="14" hidden="1" customWidth="1" outlineLevel="1"/>
    <col min="5" max="5" width="27.42578125" customWidth="1" collapsed="1"/>
    <col min="6" max="6" width="17.85546875" customWidth="1"/>
    <col min="7" max="7" width="16.85546875" customWidth="1"/>
    <col min="8" max="8" width="13" hidden="1" customWidth="1" outlineLevel="1"/>
    <col min="9" max="9" width="14.42578125" hidden="1" customWidth="1" outlineLevel="1"/>
    <col min="10" max="10" width="17.140625" hidden="1" customWidth="1" outlineLevel="1"/>
    <col min="11" max="13" width="14.42578125" hidden="1" customWidth="1" outlineLevel="1"/>
    <col min="14" max="14" width="14.42578125" customWidth="1" collapsed="1"/>
    <col min="15" max="16" width="14.42578125" customWidth="1"/>
    <col min="17" max="19" width="14.42578125" hidden="1" customWidth="1" outlineLevel="1"/>
    <col min="20" max="20" width="11.42578125" collapsed="1"/>
  </cols>
  <sheetData>
    <row r="2" spans="2:20" ht="21">
      <c r="B2" s="20" t="s">
        <v>604</v>
      </c>
    </row>
    <row r="3" spans="2:20" ht="3" customHeight="1" thickBot="1"/>
    <row r="4" spans="2:20" ht="16.5" thickBot="1">
      <c r="B4" s="3" t="s">
        <v>597</v>
      </c>
      <c r="C4" s="109" t="s">
        <v>600</v>
      </c>
    </row>
    <row r="5" spans="2:20" ht="3" customHeight="1"/>
    <row r="6" spans="2:20" ht="21" thickBot="1">
      <c r="B6" s="344" t="s">
        <v>596</v>
      </c>
      <c r="C6" s="344"/>
      <c r="D6" s="344"/>
      <c r="E6" s="344"/>
      <c r="F6" s="344"/>
      <c r="G6" s="344"/>
      <c r="H6" s="344"/>
      <c r="I6" s="344"/>
      <c r="J6" s="344"/>
      <c r="K6" s="344" t="s">
        <v>37</v>
      </c>
      <c r="L6" s="344"/>
      <c r="M6" s="344"/>
      <c r="N6" s="344" t="s">
        <v>38</v>
      </c>
      <c r="O6" s="344"/>
      <c r="P6" s="344"/>
      <c r="Q6" s="344" t="s">
        <v>39</v>
      </c>
      <c r="R6" s="344"/>
      <c r="S6" s="344"/>
      <c r="T6" s="38"/>
    </row>
    <row r="7" spans="2:20" ht="30.75" thickBot="1">
      <c r="B7" s="96" t="s">
        <v>167</v>
      </c>
      <c r="C7" s="96" t="s">
        <v>168</v>
      </c>
      <c r="D7" s="96" t="s">
        <v>83</v>
      </c>
      <c r="E7" s="96" t="s">
        <v>10</v>
      </c>
      <c r="F7" s="97" t="s">
        <v>23</v>
      </c>
      <c r="G7" s="98" t="s">
        <v>594</v>
      </c>
      <c r="H7" s="99" t="s">
        <v>595</v>
      </c>
      <c r="I7" s="99" t="s">
        <v>9</v>
      </c>
      <c r="J7" s="99" t="s">
        <v>172</v>
      </c>
      <c r="K7" s="98" t="s">
        <v>26</v>
      </c>
      <c r="L7" s="98" t="s">
        <v>27</v>
      </c>
      <c r="M7" s="98" t="s">
        <v>28</v>
      </c>
      <c r="N7" s="98" t="s">
        <v>29</v>
      </c>
      <c r="O7" s="98" t="s">
        <v>30</v>
      </c>
      <c r="P7" s="98" t="s">
        <v>31</v>
      </c>
      <c r="Q7" s="98" t="s">
        <v>32</v>
      </c>
      <c r="R7" s="98" t="s">
        <v>33</v>
      </c>
      <c r="S7" s="98" t="s">
        <v>34</v>
      </c>
    </row>
    <row r="8" spans="2:20">
      <c r="B8" s="100" t="str" cm="1">
        <f t="array" ref="B8:S17">_xlfn._xlws.SORT(_xlfn._xlws.FILTER(Dateneingabe_Emissionsquellen[],Dateneingabe_Emissionsquellen[1. Kategorie
(Dropdown)]="Dienstreisen"),VLOOKUP($C$4,Dropdowns!$O$81:$Q$87,2,FALSE),VLOOKUP($C$4,Dropdowns!$O$81:$Q$87,3,FALSE))</f>
        <v>Hauptcampus</v>
      </c>
      <c r="C8" s="101">
        <v>0</v>
      </c>
      <c r="D8" s="100" t="str">
        <v>Dienstreisen</v>
      </c>
      <c r="E8" s="100" t="str">
        <v>E-PKW</v>
      </c>
      <c r="F8" s="102">
        <v>500</v>
      </c>
      <c r="G8" s="100" t="str">
        <v>Pkm</v>
      </c>
      <c r="H8" s="100">
        <v>0</v>
      </c>
      <c r="I8" s="100">
        <v>0</v>
      </c>
      <c r="J8" s="100">
        <v>0</v>
      </c>
      <c r="K8" s="103">
        <v>0</v>
      </c>
      <c r="L8" s="103">
        <v>0</v>
      </c>
      <c r="M8" s="103">
        <v>6.457E-5</v>
      </c>
      <c r="N8" s="104">
        <v>0</v>
      </c>
      <c r="O8" s="104">
        <v>0</v>
      </c>
      <c r="P8" s="104">
        <v>3.2285000000000001E-2</v>
      </c>
      <c r="Q8" s="104" t="str">
        <v>Gilt nur für Strom</v>
      </c>
      <c r="R8" s="104" t="str">
        <v>Gilt nur für Strom</v>
      </c>
      <c r="S8" s="104" t="str">
        <v>Gilt nur für Strom</v>
      </c>
    </row>
    <row r="9" spans="2:20">
      <c r="B9" s="6">
        <v>0</v>
      </c>
      <c r="C9" s="105">
        <v>0</v>
      </c>
      <c r="D9" s="6" t="str">
        <v>Dienstreisen</v>
      </c>
      <c r="E9" s="6">
        <v>0</v>
      </c>
      <c r="F9" s="106">
        <v>0</v>
      </c>
      <c r="G9" s="6" t="str">
        <v/>
      </c>
      <c r="H9" s="6">
        <v>0</v>
      </c>
      <c r="I9" s="6">
        <v>0</v>
      </c>
      <c r="J9" s="6">
        <v>0</v>
      </c>
      <c r="K9" s="7" t="str">
        <v/>
      </c>
      <c r="L9" s="7" t="str">
        <v/>
      </c>
      <c r="M9" s="7" t="str">
        <v/>
      </c>
      <c r="N9" s="8" t="str">
        <v/>
      </c>
      <c r="O9" s="8" t="str">
        <v/>
      </c>
      <c r="P9" s="8" t="str">
        <v/>
      </c>
      <c r="Q9" s="8" t="str">
        <v>Gilt nur für Strom</v>
      </c>
      <c r="R9" s="8" t="str">
        <v>Gilt nur für Strom</v>
      </c>
      <c r="S9" s="8" t="str">
        <v>Gilt nur für Strom</v>
      </c>
    </row>
    <row r="10" spans="2:20">
      <c r="B10" s="100">
        <v>0</v>
      </c>
      <c r="C10" s="101">
        <v>0</v>
      </c>
      <c r="D10" s="100" t="str">
        <v>Dienstreisen</v>
      </c>
      <c r="E10" s="100">
        <v>0</v>
      </c>
      <c r="F10" s="102">
        <v>0</v>
      </c>
      <c r="G10" s="100" t="str">
        <v/>
      </c>
      <c r="H10" s="100">
        <v>0</v>
      </c>
      <c r="I10" s="100">
        <v>0</v>
      </c>
      <c r="J10" s="100">
        <v>0</v>
      </c>
      <c r="K10" s="103" t="str">
        <v/>
      </c>
      <c r="L10" s="103" t="str">
        <v/>
      </c>
      <c r="M10" s="103" t="str">
        <v/>
      </c>
      <c r="N10" s="104" t="str">
        <v/>
      </c>
      <c r="O10" s="104" t="str">
        <v/>
      </c>
      <c r="P10" s="104" t="str">
        <v/>
      </c>
      <c r="Q10" s="104" t="str">
        <v>Gilt nur für Strom</v>
      </c>
      <c r="R10" s="104" t="str">
        <v>Gilt nur für Strom</v>
      </c>
      <c r="S10" s="104" t="str">
        <v>Gilt nur für Strom</v>
      </c>
    </row>
    <row r="11" spans="2:20">
      <c r="B11" s="6">
        <v>0</v>
      </c>
      <c r="C11" s="105">
        <v>0</v>
      </c>
      <c r="D11" s="6" t="str">
        <v>Dienstreisen</v>
      </c>
      <c r="E11" s="6">
        <v>0</v>
      </c>
      <c r="F11" s="106">
        <v>0</v>
      </c>
      <c r="G11" s="6" t="str">
        <v/>
      </c>
      <c r="H11" s="6">
        <v>0</v>
      </c>
      <c r="I11" s="6">
        <v>0</v>
      </c>
      <c r="J11" s="6">
        <v>0</v>
      </c>
      <c r="K11" s="7" t="str">
        <v/>
      </c>
      <c r="L11" s="7" t="str">
        <v/>
      </c>
      <c r="M11" s="7" t="str">
        <v/>
      </c>
      <c r="N11" s="8" t="str">
        <v/>
      </c>
      <c r="O11" s="8" t="str">
        <v/>
      </c>
      <c r="P11" s="8" t="str">
        <v/>
      </c>
      <c r="Q11" s="8" t="str">
        <v>Gilt nur für Strom</v>
      </c>
      <c r="R11" s="8" t="str">
        <v>Gilt nur für Strom</v>
      </c>
      <c r="S11" s="8" t="str">
        <v>Gilt nur für Strom</v>
      </c>
    </row>
    <row r="12" spans="2:20">
      <c r="B12" s="100">
        <v>0</v>
      </c>
      <c r="C12" s="101">
        <v>0</v>
      </c>
      <c r="D12" s="100" t="str">
        <v>Dienstreisen</v>
      </c>
      <c r="E12" s="100">
        <v>0</v>
      </c>
      <c r="F12" s="102">
        <v>0</v>
      </c>
      <c r="G12" s="100" t="str">
        <v/>
      </c>
      <c r="H12" s="100">
        <v>0</v>
      </c>
      <c r="I12" s="100">
        <v>0</v>
      </c>
      <c r="J12" s="100">
        <v>0</v>
      </c>
      <c r="K12" s="103" t="str">
        <v/>
      </c>
      <c r="L12" s="103" t="str">
        <v/>
      </c>
      <c r="M12" s="103" t="str">
        <v/>
      </c>
      <c r="N12" s="104" t="str">
        <v/>
      </c>
      <c r="O12" s="104" t="str">
        <v/>
      </c>
      <c r="P12" s="104" t="str">
        <v/>
      </c>
      <c r="Q12" s="104" t="str">
        <v>Gilt nur für Strom</v>
      </c>
      <c r="R12" s="104" t="str">
        <v>Gilt nur für Strom</v>
      </c>
      <c r="S12" s="104" t="str">
        <v>Gilt nur für Strom</v>
      </c>
    </row>
    <row r="13" spans="2:20">
      <c r="B13" s="6">
        <v>0</v>
      </c>
      <c r="C13" s="105">
        <v>0</v>
      </c>
      <c r="D13" s="6" t="str">
        <v>Dienstreisen</v>
      </c>
      <c r="E13" s="6">
        <v>0</v>
      </c>
      <c r="F13" s="106">
        <v>0</v>
      </c>
      <c r="G13" s="6" t="str">
        <v/>
      </c>
      <c r="H13" s="6">
        <v>0</v>
      </c>
      <c r="I13" s="6">
        <v>0</v>
      </c>
      <c r="J13" s="6">
        <v>0</v>
      </c>
      <c r="K13" s="7" t="str">
        <v/>
      </c>
      <c r="L13" s="7" t="str">
        <v/>
      </c>
      <c r="M13" s="7" t="str">
        <v/>
      </c>
      <c r="N13" s="8" t="str">
        <v/>
      </c>
      <c r="O13" s="8" t="str">
        <v/>
      </c>
      <c r="P13" s="8" t="str">
        <v/>
      </c>
      <c r="Q13" s="8" t="str">
        <v>Gilt nur für Strom</v>
      </c>
      <c r="R13" s="8" t="str">
        <v>Gilt nur für Strom</v>
      </c>
      <c r="S13" s="8" t="str">
        <v>Gilt nur für Strom</v>
      </c>
    </row>
    <row r="14" spans="2:20">
      <c r="B14" s="100">
        <v>0</v>
      </c>
      <c r="C14" s="101">
        <v>0</v>
      </c>
      <c r="D14" s="100" t="str">
        <v>Dienstreisen</v>
      </c>
      <c r="E14" s="100">
        <v>0</v>
      </c>
      <c r="F14" s="102">
        <v>0</v>
      </c>
      <c r="G14" s="100" t="str">
        <v/>
      </c>
      <c r="H14" s="100">
        <v>0</v>
      </c>
      <c r="I14" s="100">
        <v>0</v>
      </c>
      <c r="J14" s="100">
        <v>0</v>
      </c>
      <c r="K14" s="103" t="str">
        <v/>
      </c>
      <c r="L14" s="103" t="str">
        <v/>
      </c>
      <c r="M14" s="103" t="str">
        <v/>
      </c>
      <c r="N14" s="104" t="str">
        <v/>
      </c>
      <c r="O14" s="104" t="str">
        <v/>
      </c>
      <c r="P14" s="104" t="str">
        <v/>
      </c>
      <c r="Q14" s="104" t="str">
        <v>Gilt nur für Strom</v>
      </c>
      <c r="R14" s="104" t="str">
        <v>Gilt nur für Strom</v>
      </c>
      <c r="S14" s="104" t="str">
        <v>Gilt nur für Strom</v>
      </c>
    </row>
    <row r="15" spans="2:20">
      <c r="B15" s="6">
        <v>0</v>
      </c>
      <c r="C15" s="105">
        <v>0</v>
      </c>
      <c r="D15" s="6" t="str">
        <v>Dienstreisen</v>
      </c>
      <c r="E15" s="6">
        <v>0</v>
      </c>
      <c r="F15" s="106">
        <v>0</v>
      </c>
      <c r="G15" s="6" t="str">
        <v/>
      </c>
      <c r="H15" s="6">
        <v>0</v>
      </c>
      <c r="I15" s="6">
        <v>0</v>
      </c>
      <c r="J15" s="6">
        <v>0</v>
      </c>
      <c r="K15" s="7" t="str">
        <v/>
      </c>
      <c r="L15" s="7" t="str">
        <v/>
      </c>
      <c r="M15" s="7" t="str">
        <v/>
      </c>
      <c r="N15" s="8" t="str">
        <v/>
      </c>
      <c r="O15" s="8" t="str">
        <v/>
      </c>
      <c r="P15" s="8" t="str">
        <v/>
      </c>
      <c r="Q15" s="8" t="str">
        <v>Gilt nur für Strom</v>
      </c>
      <c r="R15" s="8" t="str">
        <v>Gilt nur für Strom</v>
      </c>
      <c r="S15" s="8" t="str">
        <v>Gilt nur für Strom</v>
      </c>
    </row>
    <row r="16" spans="2:20">
      <c r="B16" s="100">
        <v>0</v>
      </c>
      <c r="C16" s="101">
        <v>0</v>
      </c>
      <c r="D16" s="100" t="str">
        <v>Dienstreisen</v>
      </c>
      <c r="E16" s="100">
        <v>0</v>
      </c>
      <c r="F16" s="102">
        <v>0</v>
      </c>
      <c r="G16" s="100" t="str">
        <v/>
      </c>
      <c r="H16" s="100">
        <v>0</v>
      </c>
      <c r="I16" s="100">
        <v>0</v>
      </c>
      <c r="J16" s="100">
        <v>0</v>
      </c>
      <c r="K16" s="103" t="str">
        <v/>
      </c>
      <c r="L16" s="103" t="str">
        <v/>
      </c>
      <c r="M16" s="103" t="str">
        <v/>
      </c>
      <c r="N16" s="104" t="str">
        <v/>
      </c>
      <c r="O16" s="104" t="str">
        <v/>
      </c>
      <c r="P16" s="104" t="str">
        <v/>
      </c>
      <c r="Q16" s="104" t="str">
        <v>Gilt nur für Strom</v>
      </c>
      <c r="R16" s="104" t="str">
        <v>Gilt nur für Strom</v>
      </c>
      <c r="S16" s="104" t="str">
        <v>Gilt nur für Strom</v>
      </c>
    </row>
    <row r="17" spans="2:19">
      <c r="B17" s="6">
        <v>0</v>
      </c>
      <c r="C17" s="105">
        <v>0</v>
      </c>
      <c r="D17" s="6" t="str">
        <v>Dienstreisen</v>
      </c>
      <c r="E17" s="6">
        <v>0</v>
      </c>
      <c r="F17" s="106">
        <v>0</v>
      </c>
      <c r="G17" s="6" t="str">
        <v/>
      </c>
      <c r="H17" s="6">
        <v>0</v>
      </c>
      <c r="I17" s="6">
        <v>0</v>
      </c>
      <c r="J17" s="6">
        <v>0</v>
      </c>
      <c r="K17" s="7" t="str">
        <v/>
      </c>
      <c r="L17" s="7" t="str">
        <v/>
      </c>
      <c r="M17" s="7" t="str">
        <v/>
      </c>
      <c r="N17" s="8" t="str">
        <v/>
      </c>
      <c r="O17" s="8" t="str">
        <v/>
      </c>
      <c r="P17" s="8" t="str">
        <v/>
      </c>
      <c r="Q17" s="8" t="str">
        <v>Gilt nur für Strom</v>
      </c>
      <c r="R17" s="8" t="str">
        <v>Gilt nur für Strom</v>
      </c>
      <c r="S17" s="8" t="str">
        <v>Gilt nur für Strom</v>
      </c>
    </row>
    <row r="18" spans="2:19">
      <c r="B18" s="100"/>
      <c r="C18" s="101"/>
      <c r="D18" s="100"/>
      <c r="E18" s="100"/>
      <c r="F18" s="102"/>
      <c r="G18" s="100"/>
      <c r="H18" s="100"/>
      <c r="I18" s="100"/>
      <c r="J18" s="100"/>
      <c r="K18" s="103"/>
      <c r="L18" s="103"/>
      <c r="M18" s="103"/>
      <c r="N18" s="104"/>
      <c r="O18" s="104"/>
      <c r="P18" s="104"/>
      <c r="Q18" s="104"/>
      <c r="R18" s="104"/>
      <c r="S18" s="104"/>
    </row>
    <row r="19" spans="2:19">
      <c r="B19" s="6"/>
      <c r="C19" s="105"/>
      <c r="D19" s="6"/>
      <c r="E19" s="6"/>
      <c r="F19" s="106"/>
      <c r="G19" s="6"/>
      <c r="H19" s="6"/>
      <c r="I19" s="6"/>
      <c r="J19" s="6"/>
      <c r="K19" s="7"/>
      <c r="L19" s="7"/>
      <c r="M19" s="7"/>
      <c r="N19" s="8"/>
      <c r="O19" s="8"/>
      <c r="P19" s="8"/>
      <c r="Q19" s="8"/>
      <c r="R19" s="8"/>
      <c r="S19" s="8"/>
    </row>
    <row r="20" spans="2:19">
      <c r="B20" s="100"/>
      <c r="C20" s="101"/>
      <c r="D20" s="100"/>
      <c r="E20" s="100"/>
      <c r="F20" s="102"/>
      <c r="G20" s="100"/>
      <c r="H20" s="100"/>
      <c r="I20" s="100"/>
      <c r="J20" s="100"/>
      <c r="K20" s="103"/>
      <c r="L20" s="103"/>
      <c r="M20" s="103"/>
      <c r="N20" s="104"/>
      <c r="O20" s="104"/>
      <c r="P20" s="104"/>
      <c r="Q20" s="104"/>
      <c r="R20" s="104"/>
      <c r="S20" s="104"/>
    </row>
    <row r="21" spans="2:19">
      <c r="B21" s="6"/>
      <c r="C21" s="105"/>
      <c r="D21" s="6"/>
      <c r="E21" s="6"/>
      <c r="F21" s="106"/>
      <c r="G21" s="6"/>
      <c r="H21" s="6"/>
      <c r="I21" s="6"/>
      <c r="J21" s="6"/>
      <c r="K21" s="7"/>
      <c r="L21" s="7"/>
      <c r="M21" s="7"/>
      <c r="N21" s="8"/>
      <c r="O21" s="8"/>
      <c r="P21" s="8"/>
      <c r="Q21" s="8"/>
      <c r="R21" s="8"/>
      <c r="S21" s="8"/>
    </row>
    <row r="22" spans="2:19">
      <c r="B22" s="100"/>
      <c r="C22" s="101"/>
      <c r="D22" s="100"/>
      <c r="E22" s="100"/>
      <c r="F22" s="102"/>
      <c r="G22" s="100"/>
      <c r="H22" s="100"/>
      <c r="I22" s="100"/>
      <c r="J22" s="100"/>
      <c r="K22" s="103"/>
      <c r="L22" s="103"/>
      <c r="M22" s="103"/>
      <c r="N22" s="104"/>
      <c r="O22" s="104"/>
      <c r="P22" s="104"/>
      <c r="Q22" s="104"/>
      <c r="R22" s="104"/>
      <c r="S22" s="104"/>
    </row>
    <row r="23" spans="2:19">
      <c r="B23" s="6"/>
      <c r="C23" s="105"/>
      <c r="D23" s="6"/>
      <c r="E23" s="6"/>
      <c r="F23" s="106"/>
      <c r="G23" s="6"/>
      <c r="H23" s="6"/>
      <c r="I23" s="6"/>
      <c r="J23" s="6"/>
      <c r="K23" s="7"/>
      <c r="L23" s="7"/>
      <c r="M23" s="7"/>
      <c r="N23" s="8"/>
      <c r="O23" s="8"/>
      <c r="P23" s="8"/>
      <c r="Q23" s="8"/>
      <c r="R23" s="8"/>
      <c r="S23" s="8"/>
    </row>
    <row r="24" spans="2:19">
      <c r="B24" s="100"/>
      <c r="C24" s="101"/>
      <c r="D24" s="100"/>
      <c r="E24" s="100"/>
      <c r="F24" s="102"/>
      <c r="G24" s="100"/>
      <c r="H24" s="100"/>
      <c r="I24" s="100"/>
      <c r="J24" s="100"/>
      <c r="K24" s="103"/>
      <c r="L24" s="103"/>
      <c r="M24" s="103"/>
      <c r="N24" s="104"/>
      <c r="O24" s="104"/>
      <c r="P24" s="104"/>
      <c r="Q24" s="104"/>
      <c r="R24" s="104"/>
      <c r="S24" s="104"/>
    </row>
    <row r="25" spans="2:19">
      <c r="B25" s="6"/>
      <c r="C25" s="105"/>
      <c r="D25" s="6"/>
      <c r="E25" s="6"/>
      <c r="F25" s="106"/>
      <c r="G25" s="6"/>
      <c r="H25" s="6"/>
      <c r="I25" s="6"/>
      <c r="J25" s="6"/>
      <c r="K25" s="7"/>
      <c r="L25" s="7"/>
      <c r="M25" s="7"/>
      <c r="N25" s="8"/>
      <c r="O25" s="8"/>
      <c r="P25" s="8"/>
      <c r="Q25" s="8"/>
      <c r="R25" s="8"/>
      <c r="S25" s="8"/>
    </row>
    <row r="26" spans="2:19">
      <c r="B26" s="100"/>
      <c r="C26" s="101"/>
      <c r="D26" s="100"/>
      <c r="E26" s="100"/>
      <c r="F26" s="102"/>
      <c r="G26" s="100"/>
      <c r="H26" s="100"/>
      <c r="I26" s="100"/>
      <c r="J26" s="100"/>
      <c r="K26" s="103"/>
      <c r="L26" s="103"/>
      <c r="M26" s="103"/>
      <c r="N26" s="104"/>
      <c r="O26" s="104"/>
      <c r="P26" s="104"/>
      <c r="Q26" s="104"/>
      <c r="R26" s="104"/>
      <c r="S26" s="104"/>
    </row>
    <row r="27" spans="2:19">
      <c r="B27" s="6"/>
      <c r="C27" s="105"/>
      <c r="D27" s="6"/>
      <c r="E27" s="6"/>
      <c r="F27" s="106"/>
      <c r="G27" s="6"/>
      <c r="H27" s="6"/>
      <c r="I27" s="6"/>
      <c r="J27" s="6"/>
      <c r="K27" s="7"/>
      <c r="L27" s="7"/>
      <c r="M27" s="7"/>
      <c r="N27" s="8"/>
      <c r="O27" s="8"/>
      <c r="P27" s="8"/>
      <c r="Q27" s="8"/>
      <c r="R27" s="8"/>
      <c r="S27" s="8"/>
    </row>
    <row r="28" spans="2:19">
      <c r="B28" s="100"/>
      <c r="C28" s="101"/>
      <c r="D28" s="100"/>
      <c r="E28" s="100"/>
      <c r="F28" s="102"/>
      <c r="G28" s="100"/>
      <c r="H28" s="100"/>
      <c r="I28" s="100"/>
      <c r="J28" s="100"/>
      <c r="K28" s="103"/>
      <c r="L28" s="103"/>
      <c r="M28" s="103"/>
      <c r="N28" s="104"/>
      <c r="O28" s="104"/>
      <c r="P28" s="104"/>
      <c r="Q28" s="104"/>
      <c r="R28" s="104"/>
      <c r="S28" s="104"/>
    </row>
    <row r="29" spans="2:19">
      <c r="B29" s="6"/>
      <c r="C29" s="105"/>
      <c r="D29" s="6"/>
      <c r="E29" s="6"/>
      <c r="F29" s="106"/>
      <c r="G29" s="6"/>
      <c r="H29" s="6"/>
      <c r="I29" s="6"/>
      <c r="J29" s="6"/>
      <c r="K29" s="7"/>
      <c r="L29" s="7"/>
      <c r="M29" s="7"/>
      <c r="N29" s="8"/>
      <c r="O29" s="8"/>
      <c r="P29" s="8"/>
      <c r="Q29" s="8"/>
      <c r="R29" s="8"/>
      <c r="S29" s="8"/>
    </row>
    <row r="30" spans="2:19">
      <c r="B30" s="100"/>
      <c r="C30" s="101"/>
      <c r="D30" s="100"/>
      <c r="E30" s="100"/>
      <c r="F30" s="102"/>
      <c r="G30" s="100"/>
      <c r="H30" s="100"/>
      <c r="I30" s="100"/>
      <c r="J30" s="100"/>
      <c r="K30" s="103"/>
      <c r="L30" s="103"/>
      <c r="M30" s="103"/>
      <c r="N30" s="104"/>
      <c r="O30" s="104"/>
      <c r="P30" s="104"/>
      <c r="Q30" s="104"/>
      <c r="R30" s="104"/>
      <c r="S30" s="104"/>
    </row>
    <row r="31" spans="2:19">
      <c r="B31" s="6"/>
      <c r="C31" s="105"/>
      <c r="D31" s="6"/>
      <c r="E31" s="6"/>
      <c r="F31" s="106"/>
      <c r="G31" s="6"/>
      <c r="H31" s="6"/>
      <c r="I31" s="6"/>
      <c r="J31" s="6"/>
      <c r="K31" s="7"/>
      <c r="L31" s="7"/>
      <c r="M31" s="7"/>
      <c r="N31" s="8"/>
      <c r="O31" s="8"/>
      <c r="P31" s="8"/>
      <c r="Q31" s="8"/>
      <c r="R31" s="8"/>
      <c r="S31" s="8"/>
    </row>
    <row r="32" spans="2:19">
      <c r="B32" s="100"/>
      <c r="C32" s="101"/>
      <c r="D32" s="100"/>
      <c r="E32" s="100"/>
      <c r="F32" s="102"/>
      <c r="G32" s="100"/>
      <c r="H32" s="100"/>
      <c r="I32" s="100"/>
      <c r="J32" s="100"/>
      <c r="K32" s="103"/>
      <c r="L32" s="103"/>
      <c r="M32" s="103"/>
      <c r="N32" s="104"/>
      <c r="O32" s="104"/>
      <c r="P32" s="104"/>
      <c r="Q32" s="104"/>
      <c r="R32" s="104"/>
      <c r="S32" s="104"/>
    </row>
    <row r="33" spans="2:19">
      <c r="B33" s="6"/>
      <c r="C33" s="105"/>
      <c r="D33" s="6"/>
      <c r="E33" s="6"/>
      <c r="F33" s="106"/>
      <c r="G33" s="6"/>
      <c r="H33" s="6"/>
      <c r="I33" s="6"/>
      <c r="J33" s="6"/>
      <c r="K33" s="7"/>
      <c r="L33" s="7"/>
      <c r="M33" s="7"/>
      <c r="N33" s="8"/>
      <c r="O33" s="8"/>
      <c r="P33" s="8"/>
      <c r="Q33" s="8"/>
      <c r="R33" s="8"/>
      <c r="S33" s="8"/>
    </row>
    <row r="34" spans="2:19">
      <c r="B34" s="100"/>
      <c r="C34" s="101"/>
      <c r="D34" s="100"/>
      <c r="E34" s="100"/>
      <c r="F34" s="102"/>
      <c r="G34" s="100"/>
      <c r="H34" s="100"/>
      <c r="I34" s="100"/>
      <c r="J34" s="100"/>
      <c r="K34" s="103"/>
      <c r="L34" s="103"/>
      <c r="M34" s="103"/>
      <c r="N34" s="104"/>
      <c r="O34" s="104"/>
      <c r="P34" s="104"/>
      <c r="Q34" s="104"/>
      <c r="R34" s="104"/>
      <c r="S34" s="104"/>
    </row>
    <row r="35" spans="2:19">
      <c r="B35" s="6"/>
      <c r="C35" s="105"/>
      <c r="D35" s="6"/>
      <c r="E35" s="6"/>
      <c r="F35" s="106"/>
      <c r="G35" s="6"/>
      <c r="H35" s="6"/>
      <c r="I35" s="6"/>
      <c r="J35" s="6"/>
      <c r="K35" s="7"/>
      <c r="L35" s="7"/>
      <c r="M35" s="7"/>
      <c r="N35" s="8"/>
      <c r="O35" s="8"/>
      <c r="P35" s="8"/>
      <c r="Q35" s="8"/>
      <c r="R35" s="8"/>
      <c r="S35" s="8"/>
    </row>
    <row r="36" spans="2:19">
      <c r="B36" s="100"/>
      <c r="C36" s="101"/>
      <c r="D36" s="100"/>
      <c r="E36" s="100"/>
      <c r="F36" s="102"/>
      <c r="G36" s="100"/>
      <c r="H36" s="100"/>
      <c r="I36" s="100"/>
      <c r="J36" s="100"/>
      <c r="K36" s="103"/>
      <c r="L36" s="103"/>
      <c r="M36" s="103"/>
      <c r="N36" s="104"/>
      <c r="O36" s="104"/>
      <c r="P36" s="104"/>
      <c r="Q36" s="104"/>
      <c r="R36" s="104"/>
      <c r="S36" s="104"/>
    </row>
    <row r="37" spans="2:19">
      <c r="B37" s="6"/>
      <c r="C37" s="105"/>
      <c r="D37" s="6"/>
      <c r="E37" s="6"/>
      <c r="F37" s="106"/>
      <c r="G37" s="6"/>
      <c r="H37" s="6"/>
      <c r="I37" s="6"/>
      <c r="J37" s="6"/>
      <c r="K37" s="7"/>
      <c r="L37" s="7"/>
      <c r="M37" s="7"/>
      <c r="N37" s="8"/>
      <c r="O37" s="8"/>
      <c r="P37" s="8"/>
      <c r="Q37" s="8"/>
      <c r="R37" s="8"/>
      <c r="S37" s="8"/>
    </row>
    <row r="38" spans="2:19">
      <c r="B38" s="100"/>
      <c r="C38" s="101"/>
      <c r="D38" s="100"/>
      <c r="E38" s="100"/>
      <c r="F38" s="102"/>
      <c r="G38" s="100"/>
      <c r="H38" s="100"/>
      <c r="I38" s="100"/>
      <c r="J38" s="100"/>
      <c r="K38" s="103"/>
      <c r="L38" s="103"/>
      <c r="M38" s="103"/>
      <c r="N38" s="104"/>
      <c r="O38" s="104"/>
      <c r="P38" s="104"/>
      <c r="Q38" s="104"/>
      <c r="R38" s="104"/>
      <c r="S38" s="104"/>
    </row>
    <row r="39" spans="2:19">
      <c r="B39" s="6"/>
      <c r="C39" s="105"/>
      <c r="D39" s="6"/>
      <c r="E39" s="6"/>
      <c r="F39" s="106"/>
      <c r="G39" s="6"/>
      <c r="H39" s="6"/>
      <c r="I39" s="6"/>
      <c r="J39" s="6"/>
      <c r="K39" s="7"/>
      <c r="L39" s="7"/>
      <c r="M39" s="7"/>
      <c r="N39" s="8"/>
      <c r="O39" s="8"/>
      <c r="P39" s="8"/>
      <c r="Q39" s="8"/>
      <c r="R39" s="8"/>
      <c r="S39" s="8"/>
    </row>
    <row r="40" spans="2:19">
      <c r="B40" s="100"/>
      <c r="C40" s="101"/>
      <c r="D40" s="100"/>
      <c r="E40" s="100"/>
      <c r="F40" s="102"/>
      <c r="G40" s="100"/>
      <c r="H40" s="100"/>
      <c r="I40" s="100"/>
      <c r="J40" s="100"/>
      <c r="K40" s="103"/>
      <c r="L40" s="103"/>
      <c r="M40" s="103"/>
      <c r="N40" s="104"/>
      <c r="O40" s="104"/>
      <c r="P40" s="104"/>
      <c r="Q40" s="104"/>
      <c r="R40" s="104"/>
      <c r="S40" s="104"/>
    </row>
    <row r="41" spans="2:19">
      <c r="B41" s="6"/>
      <c r="C41" s="105"/>
      <c r="D41" s="6"/>
      <c r="E41" s="6"/>
      <c r="F41" s="106"/>
      <c r="G41" s="6"/>
      <c r="H41" s="6"/>
      <c r="I41" s="6"/>
      <c r="J41" s="6"/>
      <c r="K41" s="7"/>
      <c r="L41" s="7"/>
      <c r="M41" s="7"/>
      <c r="N41" s="8"/>
      <c r="O41" s="8"/>
      <c r="P41" s="8"/>
      <c r="Q41" s="8"/>
      <c r="R41" s="8"/>
      <c r="S41" s="8"/>
    </row>
    <row r="42" spans="2:19">
      <c r="B42" s="100"/>
      <c r="C42" s="101"/>
      <c r="D42" s="100"/>
      <c r="E42" s="100"/>
      <c r="F42" s="102"/>
      <c r="G42" s="100"/>
      <c r="H42" s="100"/>
      <c r="I42" s="100"/>
      <c r="J42" s="100"/>
      <c r="K42" s="103"/>
      <c r="L42" s="103"/>
      <c r="M42" s="103"/>
      <c r="N42" s="104"/>
      <c r="O42" s="104"/>
      <c r="P42" s="104"/>
      <c r="Q42" s="104"/>
      <c r="R42" s="104"/>
      <c r="S42" s="104"/>
    </row>
    <row r="43" spans="2:19">
      <c r="B43" s="6"/>
      <c r="C43" s="105"/>
      <c r="D43" s="6"/>
      <c r="E43" s="6"/>
      <c r="F43" s="106"/>
      <c r="G43" s="6"/>
      <c r="H43" s="6"/>
      <c r="I43" s="6"/>
      <c r="J43" s="6"/>
      <c r="K43" s="7"/>
      <c r="L43" s="7"/>
      <c r="M43" s="7"/>
      <c r="N43" s="8"/>
      <c r="O43" s="8"/>
      <c r="P43" s="8"/>
      <c r="Q43" s="8"/>
      <c r="R43" s="8"/>
      <c r="S43" s="8"/>
    </row>
    <row r="44" spans="2:19">
      <c r="B44" s="100"/>
      <c r="C44" s="101"/>
      <c r="D44" s="100"/>
      <c r="E44" s="100"/>
      <c r="F44" s="102"/>
      <c r="G44" s="100"/>
      <c r="H44" s="100"/>
      <c r="I44" s="100"/>
      <c r="J44" s="100"/>
      <c r="K44" s="103"/>
      <c r="L44" s="103"/>
      <c r="M44" s="103"/>
      <c r="N44" s="104"/>
      <c r="O44" s="104"/>
      <c r="P44" s="104"/>
      <c r="Q44" s="104"/>
      <c r="R44" s="104"/>
      <c r="S44" s="104"/>
    </row>
    <row r="45" spans="2:19">
      <c r="B45" s="6"/>
      <c r="C45" s="105"/>
      <c r="D45" s="6"/>
      <c r="E45" s="6"/>
      <c r="F45" s="106"/>
      <c r="G45" s="6"/>
      <c r="H45" s="6"/>
      <c r="I45" s="6"/>
      <c r="J45" s="6"/>
      <c r="K45" s="7"/>
      <c r="L45" s="7"/>
      <c r="M45" s="7"/>
      <c r="N45" s="8"/>
      <c r="O45" s="8"/>
      <c r="P45" s="8"/>
      <c r="Q45" s="8"/>
      <c r="R45" s="8"/>
      <c r="S45" s="8"/>
    </row>
    <row r="46" spans="2:19">
      <c r="B46" s="100"/>
      <c r="C46" s="101"/>
      <c r="D46" s="100"/>
      <c r="E46" s="100"/>
      <c r="F46" s="102"/>
      <c r="G46" s="100"/>
      <c r="H46" s="100"/>
      <c r="I46" s="100"/>
      <c r="J46" s="100"/>
      <c r="K46" s="103"/>
      <c r="L46" s="103"/>
      <c r="M46" s="103"/>
      <c r="N46" s="104"/>
      <c r="O46" s="104"/>
      <c r="P46" s="104"/>
      <c r="Q46" s="104"/>
      <c r="R46" s="104"/>
      <c r="S46" s="104"/>
    </row>
    <row r="47" spans="2:19">
      <c r="B47" s="6"/>
      <c r="C47" s="105"/>
      <c r="D47" s="6"/>
      <c r="E47" s="6"/>
      <c r="F47" s="106"/>
      <c r="G47" s="6"/>
      <c r="H47" s="6"/>
      <c r="I47" s="6"/>
      <c r="J47" s="6"/>
      <c r="K47" s="7"/>
      <c r="L47" s="7"/>
      <c r="M47" s="7"/>
      <c r="N47" s="8"/>
      <c r="O47" s="8"/>
      <c r="P47" s="8"/>
      <c r="Q47" s="8"/>
      <c r="R47" s="8"/>
      <c r="S47" s="8"/>
    </row>
    <row r="48" spans="2:19">
      <c r="B48" s="100"/>
      <c r="C48" s="101"/>
      <c r="D48" s="100"/>
      <c r="E48" s="100"/>
      <c r="F48" s="102"/>
      <c r="G48" s="100"/>
      <c r="H48" s="100"/>
      <c r="I48" s="100"/>
      <c r="J48" s="100"/>
      <c r="K48" s="103"/>
      <c r="L48" s="103"/>
      <c r="M48" s="103"/>
      <c r="N48" s="104"/>
      <c r="O48" s="104"/>
      <c r="P48" s="104"/>
      <c r="Q48" s="104"/>
      <c r="R48" s="104"/>
      <c r="S48" s="104"/>
    </row>
    <row r="49" spans="2:19">
      <c r="B49" s="6"/>
      <c r="C49" s="105"/>
      <c r="D49" s="6"/>
      <c r="E49" s="6"/>
      <c r="F49" s="106"/>
      <c r="G49" s="6"/>
      <c r="H49" s="6"/>
      <c r="I49" s="6"/>
      <c r="J49" s="6"/>
      <c r="K49" s="7"/>
      <c r="L49" s="7"/>
      <c r="M49" s="7"/>
      <c r="N49" s="8"/>
      <c r="O49" s="8"/>
      <c r="P49" s="8"/>
      <c r="Q49" s="8"/>
      <c r="R49" s="8"/>
      <c r="S49" s="8"/>
    </row>
    <row r="50" spans="2:19">
      <c r="B50" s="100"/>
      <c r="C50" s="101"/>
      <c r="D50" s="100"/>
      <c r="E50" s="100"/>
      <c r="F50" s="102"/>
      <c r="G50" s="100"/>
      <c r="H50" s="100"/>
      <c r="I50" s="100"/>
      <c r="J50" s="100"/>
      <c r="K50" s="103"/>
      <c r="L50" s="103"/>
      <c r="M50" s="103"/>
      <c r="N50" s="104"/>
      <c r="O50" s="104"/>
      <c r="P50" s="104"/>
      <c r="Q50" s="104"/>
      <c r="R50" s="104"/>
      <c r="S50" s="104"/>
    </row>
    <row r="51" spans="2:19">
      <c r="B51" s="6"/>
      <c r="C51" s="105"/>
      <c r="D51" s="6"/>
      <c r="E51" s="6"/>
      <c r="F51" s="106"/>
      <c r="G51" s="6"/>
      <c r="H51" s="6"/>
      <c r="I51" s="6"/>
      <c r="J51" s="6"/>
      <c r="K51" s="7"/>
      <c r="L51" s="7"/>
      <c r="M51" s="7"/>
      <c r="N51" s="8"/>
      <c r="O51" s="8"/>
      <c r="P51" s="8"/>
      <c r="Q51" s="8"/>
      <c r="R51" s="8"/>
      <c r="S51" s="8"/>
    </row>
    <row r="52" spans="2:19">
      <c r="B52" s="100"/>
      <c r="C52" s="101"/>
      <c r="D52" s="100"/>
      <c r="E52" s="100"/>
      <c r="F52" s="102"/>
      <c r="G52" s="100"/>
      <c r="H52" s="100"/>
      <c r="I52" s="100"/>
      <c r="J52" s="100"/>
      <c r="K52" s="103"/>
      <c r="L52" s="103"/>
      <c r="M52" s="103"/>
      <c r="N52" s="104"/>
      <c r="O52" s="104"/>
      <c r="P52" s="104"/>
      <c r="Q52" s="104"/>
      <c r="R52" s="104"/>
      <c r="S52" s="104"/>
    </row>
    <row r="53" spans="2:19">
      <c r="B53" s="6"/>
      <c r="C53" s="105"/>
      <c r="D53" s="6"/>
      <c r="E53" s="6"/>
      <c r="F53" s="106"/>
      <c r="G53" s="6"/>
      <c r="H53" s="6"/>
      <c r="I53" s="6"/>
      <c r="J53" s="6"/>
      <c r="K53" s="7"/>
      <c r="L53" s="7"/>
      <c r="M53" s="7"/>
      <c r="N53" s="8"/>
      <c r="O53" s="8"/>
      <c r="P53" s="8"/>
      <c r="Q53" s="8"/>
      <c r="R53" s="8"/>
      <c r="S53" s="8"/>
    </row>
    <row r="54" spans="2:19">
      <c r="B54" s="100"/>
      <c r="C54" s="101"/>
      <c r="D54" s="100"/>
      <c r="E54" s="100"/>
      <c r="F54" s="102"/>
      <c r="G54" s="100"/>
      <c r="H54" s="100"/>
      <c r="I54" s="100"/>
      <c r="J54" s="100"/>
      <c r="K54" s="103"/>
      <c r="L54" s="103"/>
      <c r="M54" s="103"/>
      <c r="N54" s="104"/>
      <c r="O54" s="104"/>
      <c r="P54" s="104"/>
      <c r="Q54" s="104"/>
      <c r="R54" s="104"/>
      <c r="S54" s="104"/>
    </row>
    <row r="55" spans="2:19">
      <c r="B55" s="6"/>
      <c r="C55" s="105"/>
      <c r="D55" s="6"/>
      <c r="E55" s="6"/>
      <c r="F55" s="106"/>
      <c r="G55" s="6"/>
      <c r="H55" s="6"/>
      <c r="I55" s="6"/>
      <c r="J55" s="6"/>
      <c r="K55" s="7"/>
      <c r="L55" s="7"/>
      <c r="M55" s="7"/>
      <c r="N55" s="8"/>
      <c r="O55" s="8"/>
      <c r="P55" s="8"/>
      <c r="Q55" s="8"/>
      <c r="R55" s="8"/>
      <c r="S55" s="8"/>
    </row>
    <row r="56" spans="2:19">
      <c r="B56" s="100"/>
      <c r="C56" s="101"/>
      <c r="D56" s="100"/>
      <c r="E56" s="100"/>
      <c r="F56" s="102"/>
      <c r="G56" s="100"/>
      <c r="H56" s="100"/>
      <c r="I56" s="100"/>
      <c r="J56" s="100"/>
      <c r="K56" s="103"/>
      <c r="L56" s="103"/>
      <c r="M56" s="103"/>
      <c r="N56" s="104"/>
      <c r="O56" s="104"/>
      <c r="P56" s="104"/>
      <c r="Q56" s="104"/>
      <c r="R56" s="104"/>
      <c r="S56" s="104"/>
    </row>
    <row r="57" spans="2:19">
      <c r="B57" s="6"/>
      <c r="C57" s="105"/>
      <c r="D57" s="6"/>
      <c r="E57" s="6"/>
      <c r="F57" s="106"/>
      <c r="G57" s="6"/>
      <c r="H57" s="6"/>
      <c r="I57" s="6"/>
      <c r="J57" s="6"/>
      <c r="K57" s="7"/>
      <c r="L57" s="7"/>
      <c r="M57" s="7"/>
      <c r="N57" s="8"/>
      <c r="O57" s="8"/>
      <c r="P57" s="8"/>
      <c r="Q57" s="8"/>
      <c r="R57" s="8"/>
      <c r="S57" s="8"/>
    </row>
    <row r="58" spans="2:19">
      <c r="B58" s="100"/>
      <c r="C58" s="101"/>
      <c r="D58" s="100"/>
      <c r="E58" s="100"/>
      <c r="F58" s="102"/>
      <c r="G58" s="100"/>
      <c r="H58" s="100"/>
      <c r="I58" s="100"/>
      <c r="J58" s="100"/>
      <c r="K58" s="103"/>
      <c r="L58" s="103"/>
      <c r="M58" s="103"/>
      <c r="N58" s="104"/>
      <c r="O58" s="104"/>
      <c r="P58" s="104"/>
      <c r="Q58" s="104"/>
      <c r="R58" s="104"/>
      <c r="S58" s="104"/>
    </row>
    <row r="59" spans="2:19">
      <c r="B59" s="6"/>
      <c r="C59" s="105"/>
      <c r="D59" s="6"/>
      <c r="E59" s="6"/>
      <c r="F59" s="106"/>
      <c r="G59" s="6"/>
      <c r="H59" s="6"/>
      <c r="I59" s="6"/>
      <c r="J59" s="6"/>
      <c r="K59" s="7"/>
      <c r="L59" s="7"/>
      <c r="M59" s="7"/>
      <c r="N59" s="8"/>
      <c r="O59" s="8"/>
      <c r="P59" s="8"/>
      <c r="Q59" s="8"/>
      <c r="R59" s="8"/>
      <c r="S59" s="8"/>
    </row>
    <row r="60" spans="2:19">
      <c r="B60" s="100"/>
      <c r="C60" s="101"/>
      <c r="D60" s="100"/>
      <c r="E60" s="100"/>
      <c r="F60" s="102"/>
      <c r="G60" s="100"/>
      <c r="H60" s="100"/>
      <c r="I60" s="100"/>
      <c r="J60" s="100"/>
      <c r="K60" s="103"/>
      <c r="L60" s="103"/>
      <c r="M60" s="103"/>
      <c r="N60" s="104"/>
      <c r="O60" s="104"/>
      <c r="P60" s="104"/>
      <c r="Q60" s="104"/>
      <c r="R60" s="104"/>
      <c r="S60" s="104"/>
    </row>
    <row r="61" spans="2:19">
      <c r="B61" s="6"/>
      <c r="C61" s="105"/>
      <c r="D61" s="6"/>
      <c r="E61" s="6"/>
      <c r="F61" s="106"/>
      <c r="G61" s="6"/>
      <c r="H61" s="6"/>
      <c r="I61" s="6"/>
      <c r="J61" s="6"/>
      <c r="K61" s="7"/>
      <c r="L61" s="7"/>
      <c r="M61" s="7"/>
      <c r="N61" s="8"/>
      <c r="O61" s="8"/>
      <c r="P61" s="8"/>
      <c r="Q61" s="8"/>
      <c r="R61" s="8"/>
      <c r="S61" s="8"/>
    </row>
    <row r="62" spans="2:19">
      <c r="B62" s="100"/>
      <c r="C62" s="101"/>
      <c r="D62" s="100"/>
      <c r="E62" s="100"/>
      <c r="F62" s="102"/>
      <c r="G62" s="100"/>
      <c r="H62" s="100"/>
      <c r="I62" s="100"/>
      <c r="J62" s="100"/>
      <c r="K62" s="103"/>
      <c r="L62" s="103"/>
      <c r="M62" s="103"/>
      <c r="N62" s="104"/>
      <c r="O62" s="104"/>
      <c r="P62" s="104"/>
      <c r="Q62" s="104"/>
      <c r="R62" s="104"/>
      <c r="S62" s="104"/>
    </row>
    <row r="63" spans="2:19">
      <c r="B63" s="6"/>
      <c r="C63" s="105"/>
      <c r="D63" s="6"/>
      <c r="E63" s="6"/>
      <c r="F63" s="106"/>
      <c r="G63" s="6"/>
      <c r="H63" s="6"/>
      <c r="I63" s="6"/>
      <c r="J63" s="6"/>
      <c r="K63" s="7"/>
      <c r="L63" s="7"/>
      <c r="M63" s="7"/>
      <c r="N63" s="8"/>
      <c r="O63" s="8"/>
      <c r="P63" s="8"/>
      <c r="Q63" s="8"/>
      <c r="R63" s="8"/>
      <c r="S63" s="8"/>
    </row>
    <row r="64" spans="2:19">
      <c r="B64" s="100"/>
      <c r="C64" s="101"/>
      <c r="D64" s="100"/>
      <c r="E64" s="100"/>
      <c r="F64" s="102"/>
      <c r="G64" s="100"/>
      <c r="H64" s="100"/>
      <c r="I64" s="100"/>
      <c r="J64" s="100"/>
      <c r="K64" s="103"/>
      <c r="L64" s="103"/>
      <c r="M64" s="103"/>
      <c r="N64" s="104"/>
      <c r="O64" s="104"/>
      <c r="P64" s="104"/>
      <c r="Q64" s="104"/>
      <c r="R64" s="104"/>
      <c r="S64" s="104"/>
    </row>
    <row r="65" spans="2:19">
      <c r="B65" s="6"/>
      <c r="C65" s="105"/>
      <c r="D65" s="6"/>
      <c r="E65" s="6"/>
      <c r="F65" s="106"/>
      <c r="G65" s="6"/>
      <c r="H65" s="6"/>
      <c r="I65" s="6"/>
      <c r="J65" s="6"/>
      <c r="K65" s="7"/>
      <c r="L65" s="7"/>
      <c r="M65" s="7"/>
      <c r="N65" s="8"/>
      <c r="O65" s="8"/>
      <c r="P65" s="8"/>
      <c r="Q65" s="8"/>
      <c r="R65" s="8"/>
      <c r="S65" s="8"/>
    </row>
    <row r="66" spans="2:19">
      <c r="B66" s="100"/>
      <c r="C66" s="101"/>
      <c r="D66" s="100"/>
      <c r="E66" s="100"/>
      <c r="F66" s="102"/>
      <c r="G66" s="100"/>
      <c r="H66" s="100"/>
      <c r="I66" s="100"/>
      <c r="J66" s="100"/>
      <c r="K66" s="103"/>
      <c r="L66" s="103"/>
      <c r="M66" s="103"/>
      <c r="N66" s="104"/>
      <c r="O66" s="104"/>
      <c r="P66" s="104"/>
      <c r="Q66" s="104"/>
      <c r="R66" s="104"/>
      <c r="S66" s="104"/>
    </row>
    <row r="67" spans="2:19">
      <c r="B67" s="6"/>
      <c r="C67" s="105"/>
      <c r="D67" s="6"/>
      <c r="E67" s="6"/>
      <c r="F67" s="106"/>
      <c r="G67" s="6"/>
      <c r="H67" s="6"/>
      <c r="I67" s="6"/>
      <c r="J67" s="6"/>
      <c r="K67" s="7"/>
      <c r="L67" s="7"/>
      <c r="M67" s="7"/>
      <c r="N67" s="8"/>
      <c r="O67" s="8"/>
      <c r="P67" s="8"/>
      <c r="Q67" s="8"/>
      <c r="R67" s="8"/>
      <c r="S67" s="8"/>
    </row>
    <row r="68" spans="2:19">
      <c r="B68" s="100"/>
      <c r="C68" s="101"/>
      <c r="D68" s="100"/>
      <c r="E68" s="100"/>
      <c r="F68" s="102"/>
      <c r="G68" s="100"/>
      <c r="H68" s="100"/>
      <c r="I68" s="100"/>
      <c r="J68" s="100"/>
      <c r="K68" s="103"/>
      <c r="L68" s="103"/>
      <c r="M68" s="103"/>
      <c r="N68" s="104"/>
      <c r="O68" s="104"/>
      <c r="P68" s="104"/>
      <c r="Q68" s="104"/>
      <c r="R68" s="104"/>
      <c r="S68" s="104"/>
    </row>
    <row r="69" spans="2:19">
      <c r="B69" s="6"/>
      <c r="C69" s="105"/>
      <c r="D69" s="6"/>
      <c r="E69" s="6"/>
      <c r="F69" s="106"/>
      <c r="G69" s="6"/>
      <c r="H69" s="6"/>
      <c r="I69" s="6"/>
      <c r="J69" s="6"/>
      <c r="K69" s="7"/>
      <c r="L69" s="7"/>
      <c r="M69" s="7"/>
      <c r="N69" s="8"/>
      <c r="O69" s="8"/>
      <c r="P69" s="8"/>
      <c r="Q69" s="8"/>
      <c r="R69" s="8"/>
      <c r="S69" s="8"/>
    </row>
    <row r="70" spans="2:19">
      <c r="B70" s="100"/>
      <c r="C70" s="101"/>
      <c r="D70" s="100"/>
      <c r="E70" s="100"/>
      <c r="F70" s="102"/>
      <c r="G70" s="100"/>
      <c r="H70" s="100"/>
      <c r="I70" s="100"/>
      <c r="J70" s="100"/>
      <c r="K70" s="103"/>
      <c r="L70" s="103"/>
      <c r="M70" s="103"/>
      <c r="N70" s="104"/>
      <c r="O70" s="104"/>
      <c r="P70" s="104"/>
      <c r="Q70" s="104"/>
      <c r="R70" s="104"/>
      <c r="S70" s="104"/>
    </row>
    <row r="71" spans="2:19">
      <c r="B71" s="6"/>
      <c r="C71" s="105"/>
      <c r="D71" s="6"/>
      <c r="E71" s="6"/>
      <c r="F71" s="106"/>
      <c r="G71" s="6"/>
      <c r="H71" s="6"/>
      <c r="I71" s="6"/>
      <c r="J71" s="6"/>
      <c r="K71" s="7"/>
      <c r="L71" s="7"/>
      <c r="M71" s="7"/>
      <c r="N71" s="8"/>
      <c r="O71" s="8"/>
      <c r="P71" s="8"/>
      <c r="Q71" s="8"/>
      <c r="R71" s="8"/>
      <c r="S71" s="8"/>
    </row>
    <row r="72" spans="2:19">
      <c r="B72" s="100"/>
      <c r="C72" s="101"/>
      <c r="D72" s="100"/>
      <c r="E72" s="100"/>
      <c r="F72" s="102"/>
      <c r="G72" s="100"/>
      <c r="H72" s="100"/>
      <c r="I72" s="100"/>
      <c r="J72" s="100"/>
      <c r="K72" s="103"/>
      <c r="L72" s="103"/>
      <c r="M72" s="103"/>
      <c r="N72" s="104"/>
      <c r="O72" s="104"/>
      <c r="P72" s="104"/>
      <c r="Q72" s="104"/>
      <c r="R72" s="104"/>
      <c r="S72" s="104"/>
    </row>
    <row r="73" spans="2:19">
      <c r="B73" s="6"/>
      <c r="C73" s="105"/>
      <c r="D73" s="6"/>
      <c r="E73" s="6"/>
      <c r="F73" s="106"/>
      <c r="G73" s="6"/>
      <c r="H73" s="6"/>
      <c r="I73" s="6"/>
      <c r="J73" s="6"/>
      <c r="K73" s="7"/>
      <c r="L73" s="7"/>
      <c r="M73" s="7"/>
      <c r="N73" s="8"/>
      <c r="O73" s="8"/>
      <c r="P73" s="8"/>
      <c r="Q73" s="8"/>
      <c r="R73" s="8"/>
      <c r="S73" s="8"/>
    </row>
    <row r="74" spans="2:19">
      <c r="B74" s="100"/>
      <c r="C74" s="101"/>
      <c r="D74" s="100"/>
      <c r="E74" s="100"/>
      <c r="F74" s="102"/>
      <c r="G74" s="100"/>
      <c r="H74" s="100"/>
      <c r="I74" s="100"/>
      <c r="J74" s="100"/>
      <c r="K74" s="103"/>
      <c r="L74" s="103"/>
      <c r="M74" s="103"/>
      <c r="N74" s="104"/>
      <c r="O74" s="104"/>
      <c r="P74" s="104"/>
      <c r="Q74" s="104"/>
      <c r="R74" s="104"/>
      <c r="S74" s="104"/>
    </row>
    <row r="75" spans="2:19">
      <c r="B75" s="6"/>
      <c r="C75" s="105"/>
      <c r="D75" s="6"/>
      <c r="E75" s="6"/>
      <c r="F75" s="106"/>
      <c r="G75" s="6"/>
      <c r="H75" s="6"/>
      <c r="I75" s="6"/>
      <c r="J75" s="6"/>
      <c r="K75" s="7"/>
      <c r="L75" s="7"/>
      <c r="M75" s="7"/>
      <c r="N75" s="8"/>
      <c r="O75" s="8"/>
      <c r="P75" s="8"/>
      <c r="Q75" s="8"/>
      <c r="R75" s="8"/>
      <c r="S75" s="8"/>
    </row>
    <row r="76" spans="2:19">
      <c r="B76" s="100"/>
      <c r="C76" s="101"/>
      <c r="D76" s="100"/>
      <c r="E76" s="100"/>
      <c r="F76" s="102"/>
      <c r="G76" s="100"/>
      <c r="H76" s="100"/>
      <c r="I76" s="100"/>
      <c r="J76" s="100"/>
      <c r="K76" s="103"/>
      <c r="L76" s="103"/>
      <c r="M76" s="103"/>
      <c r="N76" s="104"/>
      <c r="O76" s="104"/>
      <c r="P76" s="104"/>
      <c r="Q76" s="104"/>
      <c r="R76" s="104"/>
      <c r="S76" s="104"/>
    </row>
    <row r="77" spans="2:19">
      <c r="B77" s="6"/>
      <c r="C77" s="105"/>
      <c r="D77" s="6"/>
      <c r="E77" s="6"/>
      <c r="F77" s="106"/>
      <c r="G77" s="6"/>
      <c r="H77" s="6"/>
      <c r="I77" s="6"/>
      <c r="J77" s="6"/>
      <c r="K77" s="7"/>
      <c r="L77" s="7"/>
      <c r="M77" s="7"/>
      <c r="N77" s="8"/>
      <c r="O77" s="8"/>
      <c r="P77" s="8"/>
      <c r="Q77" s="8"/>
      <c r="R77" s="8"/>
      <c r="S77" s="8"/>
    </row>
    <row r="78" spans="2:19">
      <c r="B78" s="100"/>
      <c r="C78" s="101"/>
      <c r="D78" s="100"/>
      <c r="E78" s="100"/>
      <c r="F78" s="102"/>
      <c r="G78" s="100"/>
      <c r="H78" s="100"/>
      <c r="I78" s="100"/>
      <c r="J78" s="100"/>
      <c r="K78" s="103"/>
      <c r="L78" s="103"/>
      <c r="M78" s="103"/>
      <c r="N78" s="104"/>
      <c r="O78" s="104"/>
      <c r="P78" s="104"/>
      <c r="Q78" s="104"/>
      <c r="R78" s="104"/>
      <c r="S78" s="104"/>
    </row>
    <row r="79" spans="2:19">
      <c r="B79" s="6"/>
      <c r="C79" s="105"/>
      <c r="D79" s="6"/>
      <c r="E79" s="6"/>
      <c r="F79" s="106"/>
      <c r="G79" s="6"/>
      <c r="H79" s="6"/>
      <c r="I79" s="6"/>
      <c r="J79" s="6"/>
      <c r="K79" s="7"/>
      <c r="L79" s="7"/>
      <c r="M79" s="7"/>
      <c r="N79" s="8"/>
      <c r="O79" s="8"/>
      <c r="P79" s="8"/>
      <c r="Q79" s="8"/>
      <c r="R79" s="8"/>
      <c r="S79" s="8"/>
    </row>
    <row r="80" spans="2:19">
      <c r="B80" s="100"/>
      <c r="C80" s="101"/>
      <c r="D80" s="100"/>
      <c r="E80" s="100"/>
      <c r="F80" s="102"/>
      <c r="G80" s="100"/>
      <c r="H80" s="100"/>
      <c r="I80" s="100"/>
      <c r="J80" s="100"/>
      <c r="K80" s="103"/>
      <c r="L80" s="103"/>
      <c r="M80" s="103"/>
      <c r="N80" s="104"/>
      <c r="O80" s="104"/>
      <c r="P80" s="104"/>
      <c r="Q80" s="104"/>
      <c r="R80" s="104"/>
      <c r="S80" s="104"/>
    </row>
    <row r="81" spans="2:19">
      <c r="B81" s="6"/>
      <c r="C81" s="105"/>
      <c r="D81" s="6"/>
      <c r="E81" s="6"/>
      <c r="F81" s="106"/>
      <c r="G81" s="6"/>
      <c r="H81" s="6"/>
      <c r="I81" s="6"/>
      <c r="J81" s="6"/>
      <c r="K81" s="7"/>
      <c r="L81" s="7"/>
      <c r="M81" s="7"/>
      <c r="N81" s="8"/>
      <c r="O81" s="8"/>
      <c r="P81" s="8"/>
      <c r="Q81" s="8"/>
      <c r="R81" s="8"/>
      <c r="S81" s="8"/>
    </row>
    <row r="82" spans="2:19">
      <c r="B82" s="100"/>
      <c r="C82" s="101"/>
      <c r="D82" s="100"/>
      <c r="E82" s="100"/>
      <c r="F82" s="102"/>
      <c r="G82" s="100"/>
      <c r="H82" s="100"/>
      <c r="I82" s="100"/>
      <c r="J82" s="100"/>
      <c r="K82" s="103"/>
      <c r="L82" s="103"/>
      <c r="M82" s="103"/>
      <c r="N82" s="104"/>
      <c r="O82" s="104"/>
      <c r="P82" s="104"/>
      <c r="Q82" s="104"/>
      <c r="R82" s="104"/>
      <c r="S82" s="104"/>
    </row>
    <row r="83" spans="2:19">
      <c r="B83" s="6"/>
      <c r="C83" s="105"/>
      <c r="D83" s="6"/>
      <c r="E83" s="6"/>
      <c r="F83" s="106"/>
      <c r="G83" s="6"/>
      <c r="H83" s="6"/>
      <c r="I83" s="6"/>
      <c r="J83" s="6"/>
      <c r="K83" s="7"/>
      <c r="L83" s="7"/>
      <c r="M83" s="7"/>
      <c r="N83" s="8"/>
      <c r="O83" s="8"/>
      <c r="P83" s="8"/>
      <c r="Q83" s="8"/>
      <c r="R83" s="8"/>
      <c r="S83" s="8"/>
    </row>
    <row r="84" spans="2:19">
      <c r="B84" s="100"/>
      <c r="C84" s="101"/>
      <c r="D84" s="100"/>
      <c r="E84" s="100"/>
      <c r="F84" s="102"/>
      <c r="G84" s="100"/>
      <c r="H84" s="100"/>
      <c r="I84" s="100"/>
      <c r="J84" s="100"/>
      <c r="K84" s="103"/>
      <c r="L84" s="103"/>
      <c r="M84" s="103"/>
      <c r="N84" s="104"/>
      <c r="O84" s="104"/>
      <c r="P84" s="104"/>
      <c r="Q84" s="104"/>
      <c r="R84" s="104"/>
      <c r="S84" s="104"/>
    </row>
    <row r="85" spans="2:19">
      <c r="B85" s="6"/>
      <c r="C85" s="105"/>
      <c r="D85" s="6"/>
      <c r="E85" s="6"/>
      <c r="F85" s="106"/>
      <c r="G85" s="6"/>
      <c r="H85" s="6"/>
      <c r="I85" s="6"/>
      <c r="J85" s="6"/>
      <c r="K85" s="7"/>
      <c r="L85" s="7"/>
      <c r="M85" s="7"/>
      <c r="N85" s="8"/>
      <c r="O85" s="8"/>
      <c r="P85" s="8"/>
      <c r="Q85" s="8"/>
      <c r="R85" s="8"/>
      <c r="S85" s="8"/>
    </row>
    <row r="86" spans="2:19">
      <c r="B86" s="100"/>
      <c r="C86" s="101"/>
      <c r="D86" s="100"/>
      <c r="E86" s="100"/>
      <c r="F86" s="102"/>
      <c r="G86" s="100"/>
      <c r="H86" s="100"/>
      <c r="I86" s="100"/>
      <c r="J86" s="100"/>
      <c r="K86" s="103"/>
      <c r="L86" s="103"/>
      <c r="M86" s="103"/>
      <c r="N86" s="104"/>
      <c r="O86" s="104"/>
      <c r="P86" s="104"/>
      <c r="Q86" s="104"/>
      <c r="R86" s="104"/>
      <c r="S86" s="104"/>
    </row>
    <row r="87" spans="2:19">
      <c r="B87" s="6"/>
      <c r="C87" s="105"/>
      <c r="D87" s="6"/>
      <c r="E87" s="6"/>
      <c r="F87" s="106"/>
      <c r="G87" s="6"/>
      <c r="H87" s="6"/>
      <c r="I87" s="6"/>
      <c r="J87" s="6"/>
      <c r="K87" s="7"/>
      <c r="L87" s="7"/>
      <c r="M87" s="7"/>
      <c r="N87" s="8"/>
      <c r="O87" s="8"/>
      <c r="P87" s="8"/>
      <c r="Q87" s="8"/>
      <c r="R87" s="8"/>
      <c r="S87" s="8"/>
    </row>
    <row r="88" spans="2:19">
      <c r="B88" s="100"/>
      <c r="C88" s="101"/>
      <c r="D88" s="100"/>
      <c r="E88" s="100"/>
      <c r="F88" s="102"/>
      <c r="G88" s="100"/>
      <c r="H88" s="100"/>
      <c r="I88" s="100"/>
      <c r="J88" s="100"/>
      <c r="K88" s="103"/>
      <c r="L88" s="103"/>
      <c r="M88" s="103"/>
      <c r="N88" s="104"/>
      <c r="O88" s="104"/>
      <c r="P88" s="104"/>
      <c r="Q88" s="104"/>
      <c r="R88" s="104"/>
      <c r="S88" s="104"/>
    </row>
    <row r="89" spans="2:19">
      <c r="B89" s="6"/>
      <c r="C89" s="105"/>
      <c r="D89" s="6"/>
      <c r="E89" s="6"/>
      <c r="F89" s="106"/>
      <c r="G89" s="6"/>
      <c r="H89" s="6"/>
      <c r="I89" s="6"/>
      <c r="J89" s="6"/>
      <c r="K89" s="7"/>
      <c r="L89" s="7"/>
      <c r="M89" s="7"/>
      <c r="N89" s="8"/>
      <c r="O89" s="8"/>
      <c r="P89" s="8"/>
      <c r="Q89" s="8"/>
      <c r="R89" s="8"/>
      <c r="S89" s="8"/>
    </row>
    <row r="90" spans="2:19">
      <c r="B90" s="100"/>
      <c r="C90" s="101"/>
      <c r="D90" s="100"/>
      <c r="E90" s="100"/>
      <c r="F90" s="102"/>
      <c r="G90" s="100"/>
      <c r="H90" s="100"/>
      <c r="I90" s="100"/>
      <c r="J90" s="100"/>
      <c r="K90" s="103"/>
      <c r="L90" s="103"/>
      <c r="M90" s="103"/>
      <c r="N90" s="104"/>
      <c r="O90" s="104"/>
      <c r="P90" s="104"/>
      <c r="Q90" s="104"/>
      <c r="R90" s="104"/>
      <c r="S90" s="104"/>
    </row>
    <row r="91" spans="2:19">
      <c r="B91" s="6"/>
      <c r="C91" s="105"/>
      <c r="D91" s="6"/>
      <c r="E91" s="6"/>
      <c r="F91" s="106"/>
      <c r="G91" s="6"/>
      <c r="H91" s="6"/>
      <c r="I91" s="6"/>
      <c r="J91" s="6"/>
      <c r="K91" s="7"/>
      <c r="L91" s="7"/>
      <c r="M91" s="7"/>
      <c r="N91" s="8"/>
      <c r="O91" s="8"/>
      <c r="P91" s="8"/>
      <c r="Q91" s="8"/>
      <c r="R91" s="8"/>
      <c r="S91" s="8"/>
    </row>
    <row r="92" spans="2:19">
      <c r="B92" s="100"/>
      <c r="C92" s="101"/>
      <c r="D92" s="100"/>
      <c r="E92" s="100"/>
      <c r="F92" s="102"/>
      <c r="G92" s="100"/>
      <c r="H92" s="100"/>
      <c r="I92" s="100"/>
      <c r="J92" s="100"/>
      <c r="K92" s="103"/>
      <c r="L92" s="103"/>
      <c r="M92" s="103"/>
      <c r="N92" s="104"/>
      <c r="O92" s="104"/>
      <c r="P92" s="104"/>
      <c r="Q92" s="104"/>
      <c r="R92" s="104"/>
      <c r="S92" s="104"/>
    </row>
    <row r="93" spans="2:19">
      <c r="B93" s="6"/>
      <c r="C93" s="105"/>
      <c r="D93" s="6"/>
      <c r="E93" s="6"/>
      <c r="F93" s="106"/>
      <c r="G93" s="6"/>
      <c r="H93" s="6"/>
      <c r="I93" s="6"/>
      <c r="J93" s="6"/>
      <c r="K93" s="7"/>
      <c r="L93" s="7"/>
      <c r="M93" s="7"/>
      <c r="N93" s="8"/>
      <c r="O93" s="8"/>
      <c r="P93" s="8"/>
      <c r="Q93" s="8"/>
      <c r="R93" s="8"/>
      <c r="S93" s="8"/>
    </row>
    <row r="94" spans="2:19">
      <c r="B94" s="100"/>
      <c r="C94" s="101"/>
      <c r="D94" s="100"/>
      <c r="E94" s="100"/>
      <c r="F94" s="102"/>
      <c r="G94" s="100"/>
      <c r="H94" s="100"/>
      <c r="I94" s="100"/>
      <c r="J94" s="100"/>
      <c r="K94" s="103"/>
      <c r="L94" s="103"/>
      <c r="M94" s="103"/>
      <c r="N94" s="104"/>
      <c r="O94" s="104"/>
      <c r="P94" s="104"/>
      <c r="Q94" s="104"/>
      <c r="R94" s="104"/>
      <c r="S94" s="104"/>
    </row>
    <row r="95" spans="2:19">
      <c r="B95" s="6"/>
      <c r="C95" s="105"/>
      <c r="D95" s="6"/>
      <c r="E95" s="6"/>
      <c r="F95" s="106"/>
      <c r="G95" s="6"/>
      <c r="H95" s="6"/>
      <c r="I95" s="6"/>
      <c r="J95" s="6"/>
      <c r="K95" s="7"/>
      <c r="L95" s="7"/>
      <c r="M95" s="7"/>
      <c r="N95" s="8"/>
      <c r="O95" s="8"/>
      <c r="P95" s="8"/>
      <c r="Q95" s="8"/>
      <c r="R95" s="8"/>
      <c r="S95" s="8"/>
    </row>
    <row r="96" spans="2:19">
      <c r="B96" s="100"/>
      <c r="C96" s="101"/>
      <c r="D96" s="100"/>
      <c r="E96" s="100"/>
      <c r="F96" s="102"/>
      <c r="G96" s="100"/>
      <c r="H96" s="100"/>
      <c r="I96" s="100"/>
      <c r="J96" s="100"/>
      <c r="K96" s="103"/>
      <c r="L96" s="103"/>
      <c r="M96" s="103"/>
      <c r="N96" s="104"/>
      <c r="O96" s="104"/>
      <c r="P96" s="104"/>
      <c r="Q96" s="104"/>
      <c r="R96" s="104"/>
      <c r="S96" s="104"/>
    </row>
    <row r="97" spans="2:19">
      <c r="B97" s="6"/>
      <c r="C97" s="105"/>
      <c r="D97" s="6"/>
      <c r="E97" s="6"/>
      <c r="F97" s="106"/>
      <c r="G97" s="6"/>
      <c r="H97" s="6"/>
      <c r="I97" s="6"/>
      <c r="J97" s="6"/>
      <c r="K97" s="7"/>
      <c r="L97" s="7"/>
      <c r="M97" s="7"/>
      <c r="N97" s="8"/>
      <c r="O97" s="8"/>
      <c r="P97" s="8"/>
      <c r="Q97" s="8"/>
      <c r="R97" s="8"/>
      <c r="S97" s="8"/>
    </row>
    <row r="98" spans="2:19">
      <c r="B98" s="100"/>
      <c r="C98" s="101"/>
      <c r="D98" s="100"/>
      <c r="E98" s="100"/>
      <c r="F98" s="102"/>
      <c r="G98" s="100"/>
      <c r="H98" s="100"/>
      <c r="I98" s="100"/>
      <c r="J98" s="100"/>
      <c r="K98" s="103"/>
      <c r="L98" s="103"/>
      <c r="M98" s="103"/>
      <c r="N98" s="104"/>
      <c r="O98" s="104"/>
      <c r="P98" s="104"/>
      <c r="Q98" s="104"/>
      <c r="R98" s="104"/>
      <c r="S98" s="104"/>
    </row>
    <row r="99" spans="2:19">
      <c r="B99" s="6"/>
      <c r="C99" s="105"/>
      <c r="D99" s="6"/>
      <c r="E99" s="6"/>
      <c r="F99" s="106"/>
      <c r="G99" s="6"/>
      <c r="H99" s="6"/>
      <c r="I99" s="6"/>
      <c r="J99" s="6"/>
      <c r="K99" s="7"/>
      <c r="L99" s="7"/>
      <c r="M99" s="7"/>
      <c r="N99" s="8"/>
      <c r="O99" s="8"/>
      <c r="P99" s="8"/>
      <c r="Q99" s="8"/>
      <c r="R99" s="8"/>
      <c r="S99" s="8"/>
    </row>
    <row r="100" spans="2:19">
      <c r="B100" s="100"/>
      <c r="C100" s="101"/>
      <c r="D100" s="100"/>
      <c r="E100" s="100"/>
      <c r="F100" s="102"/>
      <c r="G100" s="100"/>
      <c r="H100" s="100"/>
      <c r="I100" s="100"/>
      <c r="J100" s="100"/>
      <c r="K100" s="103"/>
      <c r="L100" s="103"/>
      <c r="M100" s="103"/>
      <c r="N100" s="104"/>
      <c r="O100" s="104"/>
      <c r="P100" s="104"/>
      <c r="Q100" s="104"/>
      <c r="R100" s="104"/>
      <c r="S100" s="104"/>
    </row>
    <row r="101" spans="2:19">
      <c r="B101" s="6"/>
      <c r="C101" s="105"/>
      <c r="D101" s="6"/>
      <c r="E101" s="6"/>
      <c r="F101" s="106"/>
      <c r="G101" s="6"/>
      <c r="H101" s="6"/>
      <c r="I101" s="6"/>
      <c r="J101" s="6"/>
      <c r="K101" s="7"/>
      <c r="L101" s="7"/>
      <c r="M101" s="7"/>
      <c r="N101" s="8"/>
      <c r="O101" s="8"/>
      <c r="P101" s="8"/>
      <c r="Q101" s="8"/>
      <c r="R101" s="8"/>
      <c r="S101" s="8"/>
    </row>
    <row r="102" spans="2:19">
      <c r="B102" s="100"/>
      <c r="C102" s="101"/>
      <c r="D102" s="100"/>
      <c r="E102" s="100"/>
      <c r="F102" s="102"/>
      <c r="G102" s="100"/>
      <c r="H102" s="100"/>
      <c r="I102" s="100"/>
      <c r="J102" s="100"/>
      <c r="K102" s="103"/>
      <c r="L102" s="103"/>
      <c r="M102" s="103"/>
      <c r="N102" s="104"/>
      <c r="O102" s="104"/>
      <c r="P102" s="104"/>
      <c r="Q102" s="104"/>
      <c r="R102" s="104"/>
      <c r="S102" s="104"/>
    </row>
    <row r="103" spans="2:19">
      <c r="B103" s="6"/>
      <c r="C103" s="105"/>
      <c r="D103" s="6"/>
      <c r="E103" s="6"/>
      <c r="F103" s="106"/>
      <c r="G103" s="6"/>
      <c r="H103" s="6"/>
      <c r="I103" s="6"/>
      <c r="J103" s="6"/>
      <c r="K103" s="7"/>
      <c r="L103" s="7"/>
      <c r="M103" s="7"/>
      <c r="N103" s="8"/>
      <c r="O103" s="8"/>
      <c r="P103" s="8"/>
      <c r="Q103" s="8"/>
      <c r="R103" s="8"/>
      <c r="S103" s="8"/>
    </row>
    <row r="104" spans="2:19">
      <c r="B104" s="100"/>
      <c r="C104" s="101"/>
      <c r="D104" s="100"/>
      <c r="E104" s="100"/>
      <c r="F104" s="102"/>
      <c r="G104" s="100"/>
      <c r="H104" s="100"/>
      <c r="I104" s="100"/>
      <c r="J104" s="100"/>
      <c r="K104" s="103"/>
      <c r="L104" s="103"/>
      <c r="M104" s="103"/>
      <c r="N104" s="104"/>
      <c r="O104" s="104"/>
      <c r="P104" s="104"/>
      <c r="Q104" s="104"/>
      <c r="R104" s="104"/>
      <c r="S104" s="104"/>
    </row>
    <row r="105" spans="2:19">
      <c r="B105" s="6"/>
      <c r="C105" s="105"/>
      <c r="D105" s="6"/>
      <c r="E105" s="6"/>
      <c r="F105" s="106"/>
      <c r="G105" s="6"/>
      <c r="H105" s="6"/>
      <c r="I105" s="6"/>
      <c r="J105" s="6"/>
      <c r="K105" s="7"/>
      <c r="L105" s="7"/>
      <c r="M105" s="7"/>
      <c r="N105" s="8"/>
      <c r="O105" s="8"/>
      <c r="P105" s="8"/>
      <c r="Q105" s="8"/>
      <c r="R105" s="8"/>
      <c r="S105" s="8"/>
    </row>
    <row r="106" spans="2:19">
      <c r="B106" s="100"/>
      <c r="C106" s="101"/>
      <c r="D106" s="100"/>
      <c r="E106" s="100"/>
      <c r="F106" s="102"/>
      <c r="G106" s="100"/>
      <c r="H106" s="100"/>
      <c r="I106" s="100"/>
      <c r="J106" s="100"/>
      <c r="K106" s="103"/>
      <c r="L106" s="103"/>
      <c r="M106" s="103"/>
      <c r="N106" s="104"/>
      <c r="O106" s="104"/>
      <c r="P106" s="104"/>
      <c r="Q106" s="104"/>
      <c r="R106" s="104"/>
      <c r="S106" s="104"/>
    </row>
    <row r="107" spans="2:19">
      <c r="B107" s="6"/>
      <c r="C107" s="105"/>
      <c r="D107" s="6"/>
      <c r="E107" s="6"/>
      <c r="F107" s="106"/>
      <c r="G107" s="6"/>
      <c r="H107" s="6"/>
      <c r="I107" s="6"/>
      <c r="J107" s="6"/>
      <c r="K107" s="7"/>
      <c r="L107" s="7"/>
      <c r="M107" s="7"/>
      <c r="N107" s="8"/>
      <c r="O107" s="8"/>
      <c r="P107" s="8"/>
      <c r="Q107" s="8"/>
      <c r="R107" s="8"/>
      <c r="S107" s="8"/>
    </row>
    <row r="108" spans="2:19">
      <c r="B108" s="100"/>
      <c r="C108" s="101"/>
      <c r="D108" s="100"/>
      <c r="E108" s="100"/>
      <c r="F108" s="102"/>
      <c r="G108" s="100"/>
      <c r="H108" s="100"/>
      <c r="I108" s="100"/>
      <c r="J108" s="100"/>
      <c r="K108" s="103"/>
      <c r="L108" s="103"/>
      <c r="M108" s="103"/>
      <c r="N108" s="104"/>
      <c r="O108" s="104"/>
      <c r="P108" s="104"/>
      <c r="Q108" s="104"/>
      <c r="R108" s="104"/>
      <c r="S108" s="104"/>
    </row>
    <row r="109" spans="2:19">
      <c r="B109" s="6"/>
      <c r="C109" s="105"/>
      <c r="D109" s="6"/>
      <c r="E109" s="6"/>
      <c r="F109" s="106"/>
      <c r="G109" s="6"/>
      <c r="H109" s="6"/>
      <c r="I109" s="6"/>
      <c r="J109" s="6"/>
      <c r="K109" s="7"/>
      <c r="L109" s="7"/>
      <c r="M109" s="7"/>
      <c r="N109" s="8"/>
      <c r="O109" s="8"/>
      <c r="P109" s="8"/>
      <c r="Q109" s="8"/>
      <c r="R109" s="8"/>
      <c r="S109" s="8"/>
    </row>
    <row r="110" spans="2:19">
      <c r="B110" s="100"/>
      <c r="C110" s="101"/>
      <c r="D110" s="100"/>
      <c r="E110" s="100"/>
      <c r="F110" s="102"/>
      <c r="G110" s="100"/>
      <c r="H110" s="100"/>
      <c r="I110" s="100"/>
      <c r="J110" s="100"/>
      <c r="K110" s="103"/>
      <c r="L110" s="103"/>
      <c r="M110" s="103"/>
      <c r="N110" s="104"/>
      <c r="O110" s="104"/>
      <c r="P110" s="104"/>
      <c r="Q110" s="104"/>
      <c r="R110" s="104"/>
      <c r="S110" s="104"/>
    </row>
    <row r="111" spans="2:19">
      <c r="B111" s="6"/>
      <c r="C111" s="105"/>
      <c r="D111" s="6"/>
      <c r="E111" s="6"/>
      <c r="F111" s="106"/>
      <c r="G111" s="6"/>
      <c r="H111" s="6"/>
      <c r="I111" s="6"/>
      <c r="J111" s="6"/>
      <c r="K111" s="7"/>
      <c r="L111" s="7"/>
      <c r="M111" s="7"/>
      <c r="N111" s="8"/>
      <c r="O111" s="8"/>
      <c r="P111" s="8"/>
      <c r="Q111" s="8"/>
      <c r="R111" s="8"/>
      <c r="S111" s="8"/>
    </row>
    <row r="112" spans="2:19">
      <c r="B112" s="100"/>
      <c r="C112" s="101"/>
      <c r="D112" s="100"/>
      <c r="E112" s="100"/>
      <c r="F112" s="102"/>
      <c r="G112" s="100"/>
      <c r="H112" s="100"/>
      <c r="I112" s="100"/>
      <c r="J112" s="100"/>
      <c r="K112" s="103"/>
      <c r="L112" s="103"/>
      <c r="M112" s="103"/>
      <c r="N112" s="104"/>
      <c r="O112" s="104"/>
      <c r="P112" s="104"/>
      <c r="Q112" s="104"/>
      <c r="R112" s="104"/>
      <c r="S112" s="104"/>
    </row>
    <row r="113" spans="2:19">
      <c r="B113" s="6"/>
      <c r="C113" s="105"/>
      <c r="D113" s="6"/>
      <c r="E113" s="6"/>
      <c r="F113" s="106"/>
      <c r="G113" s="6"/>
      <c r="H113" s="6"/>
      <c r="I113" s="6"/>
      <c r="J113" s="6"/>
      <c r="K113" s="7"/>
      <c r="L113" s="7"/>
      <c r="M113" s="7"/>
      <c r="N113" s="8"/>
      <c r="O113" s="8"/>
      <c r="P113" s="8"/>
      <c r="Q113" s="8"/>
      <c r="R113" s="8"/>
      <c r="S113" s="8"/>
    </row>
    <row r="114" spans="2:19">
      <c r="B114" s="100"/>
      <c r="C114" s="101"/>
      <c r="D114" s="100"/>
      <c r="E114" s="100"/>
      <c r="F114" s="102"/>
      <c r="G114" s="100"/>
      <c r="H114" s="100"/>
      <c r="I114" s="100"/>
      <c r="J114" s="100"/>
      <c r="K114" s="103"/>
      <c r="L114" s="103"/>
      <c r="M114" s="103"/>
      <c r="N114" s="104"/>
      <c r="O114" s="104"/>
      <c r="P114" s="104"/>
      <c r="Q114" s="104"/>
      <c r="R114" s="104"/>
      <c r="S114" s="104"/>
    </row>
    <row r="115" spans="2:19">
      <c r="B115" s="6"/>
      <c r="C115" s="105"/>
      <c r="D115" s="6"/>
      <c r="E115" s="6"/>
      <c r="F115" s="106"/>
      <c r="G115" s="6"/>
      <c r="H115" s="6"/>
      <c r="I115" s="6"/>
      <c r="J115" s="6"/>
      <c r="K115" s="7"/>
      <c r="L115" s="7"/>
      <c r="M115" s="7"/>
      <c r="N115" s="8"/>
      <c r="O115" s="8"/>
      <c r="P115" s="8"/>
      <c r="Q115" s="8"/>
      <c r="R115" s="8"/>
      <c r="S115" s="8"/>
    </row>
    <row r="116" spans="2:19">
      <c r="B116" s="100"/>
      <c r="C116" s="101"/>
      <c r="D116" s="100"/>
      <c r="E116" s="100"/>
      <c r="F116" s="102"/>
      <c r="G116" s="100"/>
      <c r="H116" s="100"/>
      <c r="I116" s="100"/>
      <c r="J116" s="100"/>
      <c r="K116" s="103"/>
      <c r="L116" s="103"/>
      <c r="M116" s="103"/>
      <c r="N116" s="104"/>
      <c r="O116" s="104"/>
      <c r="P116" s="104"/>
      <c r="Q116" s="104"/>
      <c r="R116" s="104"/>
      <c r="S116" s="104"/>
    </row>
    <row r="117" spans="2:19">
      <c r="B117" s="6"/>
      <c r="C117" s="105"/>
      <c r="D117" s="6"/>
      <c r="E117" s="6"/>
      <c r="F117" s="106"/>
      <c r="G117" s="6"/>
      <c r="H117" s="6"/>
      <c r="I117" s="6"/>
      <c r="J117" s="6"/>
      <c r="K117" s="7"/>
      <c r="L117" s="7"/>
      <c r="M117" s="7"/>
      <c r="N117" s="8"/>
      <c r="O117" s="8"/>
      <c r="P117" s="8"/>
      <c r="Q117" s="8"/>
      <c r="R117" s="8"/>
      <c r="S117" s="8"/>
    </row>
    <row r="118" spans="2:19">
      <c r="B118" s="100"/>
      <c r="C118" s="101"/>
      <c r="D118" s="100"/>
      <c r="E118" s="100"/>
      <c r="F118" s="102"/>
      <c r="G118" s="100"/>
      <c r="H118" s="100"/>
      <c r="I118" s="100"/>
      <c r="J118" s="100"/>
      <c r="K118" s="103"/>
      <c r="L118" s="103"/>
      <c r="M118" s="103"/>
      <c r="N118" s="104"/>
      <c r="O118" s="104"/>
      <c r="P118" s="104"/>
      <c r="Q118" s="104"/>
      <c r="R118" s="104"/>
      <c r="S118" s="104"/>
    </row>
    <row r="119" spans="2:19">
      <c r="B119" s="6"/>
      <c r="C119" s="105"/>
      <c r="D119" s="6"/>
      <c r="E119" s="6"/>
      <c r="F119" s="106"/>
      <c r="G119" s="6"/>
      <c r="H119" s="6"/>
      <c r="I119" s="6"/>
      <c r="J119" s="6"/>
      <c r="K119" s="7"/>
      <c r="L119" s="7"/>
      <c r="M119" s="7"/>
      <c r="N119" s="8"/>
      <c r="O119" s="8"/>
      <c r="P119" s="8"/>
      <c r="Q119" s="8"/>
      <c r="R119" s="8"/>
      <c r="S119" s="8"/>
    </row>
    <row r="120" spans="2:19">
      <c r="B120" s="100"/>
      <c r="C120" s="101"/>
      <c r="D120" s="100"/>
      <c r="E120" s="100"/>
      <c r="F120" s="102"/>
      <c r="G120" s="100"/>
      <c r="H120" s="100"/>
      <c r="I120" s="100"/>
      <c r="J120" s="100"/>
      <c r="K120" s="103"/>
      <c r="L120" s="103"/>
      <c r="M120" s="103"/>
      <c r="N120" s="104"/>
      <c r="O120" s="104"/>
      <c r="P120" s="104"/>
      <c r="Q120" s="104"/>
      <c r="R120" s="104"/>
      <c r="S120" s="104"/>
    </row>
    <row r="121" spans="2:19">
      <c r="B121" s="6"/>
      <c r="C121" s="105"/>
      <c r="D121" s="6"/>
      <c r="E121" s="6"/>
      <c r="F121" s="106"/>
      <c r="G121" s="6"/>
      <c r="H121" s="6"/>
      <c r="I121" s="6"/>
      <c r="J121" s="6"/>
      <c r="K121" s="7"/>
      <c r="L121" s="7"/>
      <c r="M121" s="7"/>
      <c r="N121" s="8"/>
      <c r="O121" s="8"/>
      <c r="P121" s="8"/>
      <c r="Q121" s="8"/>
      <c r="R121" s="8"/>
      <c r="S121" s="8"/>
    </row>
    <row r="122" spans="2:19">
      <c r="B122" s="100"/>
      <c r="C122" s="101"/>
      <c r="D122" s="100"/>
      <c r="E122" s="100"/>
      <c r="F122" s="102"/>
      <c r="G122" s="100"/>
      <c r="H122" s="100"/>
      <c r="I122" s="100"/>
      <c r="J122" s="100"/>
      <c r="K122" s="103"/>
      <c r="L122" s="103"/>
      <c r="M122" s="103"/>
      <c r="N122" s="104"/>
      <c r="O122" s="104"/>
      <c r="P122" s="104"/>
      <c r="Q122" s="104"/>
      <c r="R122" s="104"/>
      <c r="S122" s="104"/>
    </row>
    <row r="123" spans="2:19">
      <c r="B123" s="6"/>
      <c r="C123" s="105"/>
      <c r="D123" s="6"/>
      <c r="E123" s="6"/>
      <c r="F123" s="106"/>
      <c r="G123" s="6"/>
      <c r="H123" s="6"/>
      <c r="I123" s="6"/>
      <c r="J123" s="6"/>
      <c r="K123" s="7"/>
      <c r="L123" s="7"/>
      <c r="M123" s="7"/>
      <c r="N123" s="8"/>
      <c r="O123" s="8"/>
      <c r="P123" s="8"/>
      <c r="Q123" s="8"/>
      <c r="R123" s="8"/>
      <c r="S123" s="8"/>
    </row>
    <row r="124" spans="2:19">
      <c r="B124" s="100"/>
      <c r="C124" s="101"/>
      <c r="D124" s="100"/>
      <c r="E124" s="100"/>
      <c r="F124" s="102"/>
      <c r="G124" s="100"/>
      <c r="H124" s="100"/>
      <c r="I124" s="100"/>
      <c r="J124" s="100"/>
      <c r="K124" s="103"/>
      <c r="L124" s="103"/>
      <c r="M124" s="103"/>
      <c r="N124" s="104"/>
      <c r="O124" s="104"/>
      <c r="P124" s="104"/>
      <c r="Q124" s="104"/>
      <c r="R124" s="104"/>
      <c r="S124" s="104"/>
    </row>
    <row r="125" spans="2:19">
      <c r="B125" s="6"/>
      <c r="C125" s="105"/>
      <c r="D125" s="6"/>
      <c r="E125" s="6"/>
      <c r="F125" s="106"/>
      <c r="G125" s="6"/>
      <c r="H125" s="6"/>
      <c r="I125" s="6"/>
      <c r="J125" s="6"/>
      <c r="K125" s="7"/>
      <c r="L125" s="7"/>
      <c r="M125" s="7"/>
      <c r="N125" s="8"/>
      <c r="O125" s="8"/>
      <c r="P125" s="8"/>
      <c r="Q125" s="8"/>
      <c r="R125" s="8"/>
      <c r="S125" s="8"/>
    </row>
    <row r="126" spans="2:19">
      <c r="B126" s="100"/>
      <c r="C126" s="101"/>
      <c r="D126" s="100"/>
      <c r="E126" s="100"/>
      <c r="F126" s="102"/>
      <c r="G126" s="100"/>
      <c r="H126" s="100"/>
      <c r="I126" s="100"/>
      <c r="J126" s="100"/>
      <c r="K126" s="103"/>
      <c r="L126" s="103"/>
      <c r="M126" s="103"/>
      <c r="N126" s="104"/>
      <c r="O126" s="104"/>
      <c r="P126" s="104"/>
      <c r="Q126" s="104"/>
      <c r="R126" s="104"/>
      <c r="S126" s="104"/>
    </row>
    <row r="127" spans="2:19">
      <c r="B127" s="6"/>
      <c r="C127" s="105"/>
      <c r="D127" s="6"/>
      <c r="E127" s="6"/>
      <c r="F127" s="106"/>
      <c r="G127" s="6"/>
      <c r="H127" s="6"/>
      <c r="I127" s="6"/>
      <c r="J127" s="6"/>
      <c r="K127" s="7"/>
      <c r="L127" s="7"/>
      <c r="M127" s="7"/>
      <c r="N127" s="8"/>
      <c r="O127" s="8"/>
      <c r="P127" s="8"/>
      <c r="Q127" s="8"/>
      <c r="R127" s="8"/>
      <c r="S127" s="8"/>
    </row>
    <row r="128" spans="2:19">
      <c r="B128" s="100"/>
      <c r="C128" s="101"/>
      <c r="D128" s="100"/>
      <c r="E128" s="100"/>
      <c r="F128" s="102"/>
      <c r="G128" s="100"/>
      <c r="H128" s="100"/>
      <c r="I128" s="100"/>
      <c r="J128" s="100"/>
      <c r="K128" s="103"/>
      <c r="L128" s="103"/>
      <c r="M128" s="103"/>
      <c r="N128" s="104"/>
      <c r="O128" s="104"/>
      <c r="P128" s="104"/>
      <c r="Q128" s="104"/>
      <c r="R128" s="104"/>
      <c r="S128" s="104"/>
    </row>
    <row r="129" spans="2:19">
      <c r="B129" s="6"/>
      <c r="C129" s="105"/>
      <c r="D129" s="6"/>
      <c r="E129" s="6"/>
      <c r="F129" s="106"/>
      <c r="G129" s="6"/>
      <c r="H129" s="6"/>
      <c r="I129" s="6"/>
      <c r="J129" s="6"/>
      <c r="K129" s="7"/>
      <c r="L129" s="7"/>
      <c r="M129" s="7"/>
      <c r="N129" s="8"/>
      <c r="O129" s="8"/>
      <c r="P129" s="8"/>
      <c r="Q129" s="8"/>
      <c r="R129" s="8"/>
      <c r="S129" s="8"/>
    </row>
    <row r="130" spans="2:19">
      <c r="B130" s="100"/>
      <c r="C130" s="101"/>
      <c r="D130" s="100"/>
      <c r="E130" s="100"/>
      <c r="F130" s="102"/>
      <c r="G130" s="100"/>
      <c r="H130" s="100"/>
      <c r="I130" s="100"/>
      <c r="J130" s="100"/>
      <c r="K130" s="103"/>
      <c r="L130" s="103"/>
      <c r="M130" s="103"/>
      <c r="N130" s="104"/>
      <c r="O130" s="104"/>
      <c r="P130" s="104"/>
      <c r="Q130" s="104"/>
      <c r="R130" s="104"/>
      <c r="S130" s="104"/>
    </row>
    <row r="131" spans="2:19">
      <c r="B131" s="6"/>
      <c r="C131" s="105"/>
      <c r="D131" s="6"/>
      <c r="E131" s="6"/>
      <c r="F131" s="106"/>
      <c r="G131" s="6"/>
      <c r="H131" s="6"/>
      <c r="I131" s="6"/>
      <c r="J131" s="6"/>
      <c r="K131" s="7"/>
      <c r="L131" s="7"/>
      <c r="M131" s="7"/>
      <c r="N131" s="8"/>
      <c r="O131" s="8"/>
      <c r="P131" s="8"/>
      <c r="Q131" s="8"/>
      <c r="R131" s="8"/>
      <c r="S131" s="8"/>
    </row>
    <row r="132" spans="2:19">
      <c r="B132" s="100"/>
      <c r="C132" s="101"/>
      <c r="D132" s="100"/>
      <c r="E132" s="100"/>
      <c r="F132" s="102"/>
      <c r="G132" s="100"/>
      <c r="H132" s="100"/>
      <c r="I132" s="100"/>
      <c r="J132" s="100"/>
      <c r="K132" s="103"/>
      <c r="L132" s="103"/>
      <c r="M132" s="103"/>
      <c r="N132" s="104"/>
      <c r="O132" s="104"/>
      <c r="P132" s="104"/>
      <c r="Q132" s="104"/>
      <c r="R132" s="104"/>
      <c r="S132" s="104"/>
    </row>
    <row r="133" spans="2:19">
      <c r="B133" s="6"/>
      <c r="C133" s="105"/>
      <c r="D133" s="6"/>
      <c r="E133" s="6"/>
      <c r="F133" s="106"/>
      <c r="G133" s="6"/>
      <c r="H133" s="6"/>
      <c r="I133" s="6"/>
      <c r="J133" s="6"/>
      <c r="K133" s="7"/>
      <c r="L133" s="7"/>
      <c r="M133" s="7"/>
      <c r="N133" s="8"/>
      <c r="O133" s="8"/>
      <c r="P133" s="8"/>
      <c r="Q133" s="8"/>
      <c r="R133" s="8"/>
      <c r="S133" s="8"/>
    </row>
    <row r="134" spans="2:19">
      <c r="B134" s="100"/>
      <c r="C134" s="101"/>
      <c r="D134" s="100"/>
      <c r="E134" s="100"/>
      <c r="F134" s="102"/>
      <c r="G134" s="100"/>
      <c r="H134" s="100"/>
      <c r="I134" s="100"/>
      <c r="J134" s="100"/>
      <c r="K134" s="103"/>
      <c r="L134" s="103"/>
      <c r="M134" s="103"/>
      <c r="N134" s="104"/>
      <c r="O134" s="104"/>
      <c r="P134" s="104"/>
      <c r="Q134" s="104"/>
      <c r="R134" s="104"/>
      <c r="S134" s="104"/>
    </row>
    <row r="135" spans="2:19">
      <c r="B135" s="6"/>
      <c r="C135" s="105"/>
      <c r="D135" s="6"/>
      <c r="E135" s="6"/>
      <c r="F135" s="106"/>
      <c r="G135" s="6"/>
      <c r="H135" s="6"/>
      <c r="I135" s="6"/>
      <c r="J135" s="6"/>
      <c r="K135" s="7"/>
      <c r="L135" s="7"/>
      <c r="M135" s="7"/>
      <c r="N135" s="8"/>
      <c r="O135" s="8"/>
      <c r="P135" s="8"/>
      <c r="Q135" s="8"/>
      <c r="R135" s="8"/>
      <c r="S135" s="8"/>
    </row>
    <row r="136" spans="2:19">
      <c r="B136" s="100"/>
      <c r="C136" s="101"/>
      <c r="D136" s="100"/>
      <c r="E136" s="100"/>
      <c r="F136" s="102"/>
      <c r="G136" s="100"/>
      <c r="H136" s="100"/>
      <c r="I136" s="100"/>
      <c r="J136" s="100"/>
      <c r="K136" s="103"/>
      <c r="L136" s="103"/>
      <c r="M136" s="103"/>
      <c r="N136" s="104"/>
      <c r="O136" s="104"/>
      <c r="P136" s="104"/>
      <c r="Q136" s="104"/>
      <c r="R136" s="104"/>
      <c r="S136" s="104"/>
    </row>
    <row r="137" spans="2:19">
      <c r="B137" s="6"/>
      <c r="C137" s="105"/>
      <c r="D137" s="6"/>
      <c r="E137" s="6"/>
      <c r="F137" s="106"/>
      <c r="G137" s="6"/>
      <c r="H137" s="6"/>
      <c r="I137" s="6"/>
      <c r="J137" s="6"/>
      <c r="K137" s="7"/>
      <c r="L137" s="7"/>
      <c r="M137" s="7"/>
      <c r="N137" s="8"/>
      <c r="O137" s="8"/>
      <c r="P137" s="8"/>
      <c r="Q137" s="8"/>
      <c r="R137" s="8"/>
      <c r="S137" s="8"/>
    </row>
    <row r="138" spans="2:19">
      <c r="B138" s="100"/>
      <c r="C138" s="101"/>
      <c r="D138" s="100"/>
      <c r="E138" s="100"/>
      <c r="F138" s="102"/>
      <c r="G138" s="100"/>
      <c r="H138" s="100"/>
      <c r="I138" s="100"/>
      <c r="J138" s="100"/>
      <c r="K138" s="103"/>
      <c r="L138" s="103"/>
      <c r="M138" s="103"/>
      <c r="N138" s="104"/>
      <c r="O138" s="104"/>
      <c r="P138" s="104"/>
      <c r="Q138" s="104"/>
      <c r="R138" s="104"/>
      <c r="S138" s="104"/>
    </row>
    <row r="139" spans="2:19">
      <c r="B139" s="6"/>
      <c r="C139" s="105"/>
      <c r="D139" s="6"/>
      <c r="E139" s="6"/>
      <c r="F139" s="106"/>
      <c r="G139" s="6"/>
      <c r="H139" s="6"/>
      <c r="I139" s="6"/>
      <c r="J139" s="6"/>
      <c r="K139" s="7"/>
      <c r="L139" s="7"/>
      <c r="M139" s="7"/>
      <c r="N139" s="8"/>
      <c r="O139" s="8"/>
      <c r="P139" s="8"/>
      <c r="Q139" s="8"/>
      <c r="R139" s="8"/>
      <c r="S139" s="8"/>
    </row>
    <row r="140" spans="2:19">
      <c r="B140" s="100"/>
      <c r="C140" s="101"/>
      <c r="D140" s="100"/>
      <c r="E140" s="100"/>
      <c r="F140" s="102"/>
      <c r="G140" s="100"/>
      <c r="H140" s="100"/>
      <c r="I140" s="100"/>
      <c r="J140" s="100"/>
      <c r="K140" s="103"/>
      <c r="L140" s="103"/>
      <c r="M140" s="103"/>
      <c r="N140" s="104"/>
      <c r="O140" s="104"/>
      <c r="P140" s="104"/>
      <c r="Q140" s="104"/>
      <c r="R140" s="104"/>
      <c r="S140" s="104"/>
    </row>
    <row r="141" spans="2:19">
      <c r="B141" s="6"/>
      <c r="C141" s="105"/>
      <c r="D141" s="6"/>
      <c r="E141" s="6"/>
      <c r="F141" s="106"/>
      <c r="G141" s="6"/>
      <c r="H141" s="6"/>
      <c r="I141" s="6"/>
      <c r="J141" s="6"/>
      <c r="K141" s="7"/>
      <c r="L141" s="7"/>
      <c r="M141" s="7"/>
      <c r="N141" s="8"/>
      <c r="O141" s="8"/>
      <c r="P141" s="8"/>
      <c r="Q141" s="8"/>
      <c r="R141" s="8"/>
      <c r="S141" s="8"/>
    </row>
    <row r="142" spans="2:19">
      <c r="B142" s="100"/>
      <c r="C142" s="101"/>
      <c r="D142" s="100"/>
      <c r="E142" s="100"/>
      <c r="F142" s="102"/>
      <c r="G142" s="100"/>
      <c r="H142" s="100"/>
      <c r="I142" s="100"/>
      <c r="J142" s="100"/>
      <c r="K142" s="103"/>
      <c r="L142" s="103"/>
      <c r="M142" s="103"/>
      <c r="N142" s="104"/>
      <c r="O142" s="104"/>
      <c r="P142" s="104"/>
      <c r="Q142" s="104"/>
      <c r="R142" s="104"/>
      <c r="S142" s="104"/>
    </row>
    <row r="143" spans="2:19">
      <c r="B143" s="6"/>
      <c r="C143" s="105"/>
      <c r="D143" s="6"/>
      <c r="E143" s="6"/>
      <c r="F143" s="106"/>
      <c r="G143" s="6"/>
      <c r="H143" s="6"/>
      <c r="I143" s="6"/>
      <c r="J143" s="6"/>
      <c r="K143" s="7"/>
      <c r="L143" s="7"/>
      <c r="M143" s="7"/>
      <c r="N143" s="8"/>
      <c r="O143" s="8"/>
      <c r="P143" s="8"/>
      <c r="Q143" s="8"/>
      <c r="R143" s="8"/>
      <c r="S143" s="8"/>
    </row>
    <row r="144" spans="2:19">
      <c r="B144" s="100"/>
      <c r="C144" s="101"/>
      <c r="D144" s="100"/>
      <c r="E144" s="100"/>
      <c r="F144" s="102"/>
      <c r="G144" s="100"/>
      <c r="H144" s="100"/>
      <c r="I144" s="100"/>
      <c r="J144" s="100"/>
      <c r="K144" s="103"/>
      <c r="L144" s="103"/>
      <c r="M144" s="103"/>
      <c r="N144" s="104"/>
      <c r="O144" s="104"/>
      <c r="P144" s="104"/>
      <c r="Q144" s="104"/>
      <c r="R144" s="104"/>
      <c r="S144" s="104"/>
    </row>
    <row r="145" spans="2:19">
      <c r="B145" s="6"/>
      <c r="C145" s="105"/>
      <c r="D145" s="6"/>
      <c r="E145" s="6"/>
      <c r="F145" s="106"/>
      <c r="G145" s="6"/>
      <c r="H145" s="6"/>
      <c r="I145" s="6"/>
      <c r="J145" s="6"/>
      <c r="K145" s="7"/>
      <c r="L145" s="7"/>
      <c r="M145" s="7"/>
      <c r="N145" s="8"/>
      <c r="O145" s="8"/>
      <c r="P145" s="8"/>
      <c r="Q145" s="8"/>
      <c r="R145" s="8"/>
      <c r="S145" s="8"/>
    </row>
    <row r="146" spans="2:19">
      <c r="B146" s="100"/>
      <c r="C146" s="101"/>
      <c r="D146" s="100"/>
      <c r="E146" s="100"/>
      <c r="F146" s="102"/>
      <c r="G146" s="100"/>
      <c r="H146" s="100"/>
      <c r="I146" s="100"/>
      <c r="J146" s="100"/>
      <c r="K146" s="103"/>
      <c r="L146" s="103"/>
      <c r="M146" s="103"/>
      <c r="N146" s="104"/>
      <c r="O146" s="104"/>
      <c r="P146" s="104"/>
      <c r="Q146" s="104"/>
      <c r="R146" s="104"/>
      <c r="S146" s="104"/>
    </row>
    <row r="147" spans="2:19">
      <c r="B147" s="6"/>
      <c r="C147" s="105"/>
      <c r="D147" s="6"/>
      <c r="E147" s="6"/>
      <c r="F147" s="106"/>
      <c r="G147" s="6"/>
      <c r="H147" s="6"/>
      <c r="I147" s="6"/>
      <c r="J147" s="6"/>
      <c r="K147" s="7"/>
      <c r="L147" s="7"/>
      <c r="M147" s="7"/>
      <c r="N147" s="8"/>
      <c r="O147" s="8"/>
      <c r="P147" s="8"/>
      <c r="Q147" s="8"/>
      <c r="R147" s="8"/>
      <c r="S147" s="8"/>
    </row>
    <row r="148" spans="2:19">
      <c r="B148" s="100"/>
      <c r="C148" s="101"/>
      <c r="D148" s="100"/>
      <c r="E148" s="100"/>
      <c r="F148" s="102"/>
      <c r="G148" s="100"/>
      <c r="H148" s="100"/>
      <c r="I148" s="100"/>
      <c r="J148" s="100"/>
      <c r="K148" s="103"/>
      <c r="L148" s="103"/>
      <c r="M148" s="103"/>
      <c r="N148" s="104"/>
      <c r="O148" s="104"/>
      <c r="P148" s="104"/>
      <c r="Q148" s="104"/>
      <c r="R148" s="104"/>
      <c r="S148" s="104"/>
    </row>
    <row r="149" spans="2:19">
      <c r="B149" s="6"/>
      <c r="C149" s="105"/>
      <c r="D149" s="6"/>
      <c r="E149" s="6"/>
      <c r="F149" s="106"/>
      <c r="G149" s="6"/>
      <c r="H149" s="6"/>
      <c r="I149" s="6"/>
      <c r="J149" s="6"/>
      <c r="K149" s="7"/>
      <c r="L149" s="7"/>
      <c r="M149" s="7"/>
      <c r="N149" s="8"/>
      <c r="O149" s="8"/>
      <c r="P149" s="8"/>
      <c r="Q149" s="8"/>
      <c r="R149" s="8"/>
      <c r="S149" s="8"/>
    </row>
    <row r="150" spans="2:19">
      <c r="B150" s="100"/>
      <c r="C150" s="101"/>
      <c r="D150" s="100"/>
      <c r="E150" s="100"/>
      <c r="F150" s="102"/>
      <c r="G150" s="100"/>
      <c r="H150" s="100"/>
      <c r="I150" s="100"/>
      <c r="J150" s="100"/>
      <c r="K150" s="103"/>
      <c r="L150" s="103"/>
      <c r="M150" s="103"/>
      <c r="N150" s="104"/>
      <c r="O150" s="104"/>
      <c r="P150" s="104"/>
      <c r="Q150" s="104"/>
      <c r="R150" s="104"/>
      <c r="S150" s="104"/>
    </row>
    <row r="151" spans="2:19">
      <c r="B151" s="6"/>
      <c r="C151" s="105"/>
      <c r="D151" s="6"/>
      <c r="E151" s="6"/>
      <c r="F151" s="106"/>
      <c r="G151" s="6"/>
      <c r="H151" s="6"/>
      <c r="I151" s="6"/>
      <c r="J151" s="6"/>
      <c r="K151" s="7"/>
      <c r="L151" s="7"/>
      <c r="M151" s="7"/>
      <c r="N151" s="8"/>
      <c r="O151" s="8"/>
      <c r="P151" s="8"/>
      <c r="Q151" s="8"/>
      <c r="R151" s="8"/>
      <c r="S151" s="8"/>
    </row>
    <row r="152" spans="2:19">
      <c r="B152" s="100"/>
      <c r="C152" s="101"/>
      <c r="D152" s="100"/>
      <c r="E152" s="100"/>
      <c r="F152" s="102"/>
      <c r="G152" s="100"/>
      <c r="H152" s="100"/>
      <c r="I152" s="100"/>
      <c r="J152" s="100"/>
      <c r="K152" s="103"/>
      <c r="L152" s="103"/>
      <c r="M152" s="103"/>
      <c r="N152" s="104"/>
      <c r="O152" s="104"/>
      <c r="P152" s="104"/>
      <c r="Q152" s="104"/>
      <c r="R152" s="104"/>
      <c r="S152" s="104"/>
    </row>
    <row r="153" spans="2:19">
      <c r="B153" s="6"/>
      <c r="C153" s="105"/>
      <c r="D153" s="6"/>
      <c r="E153" s="6"/>
      <c r="F153" s="106"/>
      <c r="G153" s="6"/>
      <c r="H153" s="6"/>
      <c r="I153" s="6"/>
      <c r="J153" s="6"/>
      <c r="K153" s="7"/>
      <c r="L153" s="7"/>
      <c r="M153" s="7"/>
      <c r="N153" s="8"/>
      <c r="O153" s="8"/>
      <c r="P153" s="8"/>
      <c r="Q153" s="8"/>
      <c r="R153" s="8"/>
      <c r="S153" s="8"/>
    </row>
    <row r="154" spans="2:19">
      <c r="B154" s="100"/>
      <c r="C154" s="101"/>
      <c r="D154" s="100"/>
      <c r="E154" s="100"/>
      <c r="F154" s="102"/>
      <c r="G154" s="100"/>
      <c r="H154" s="100"/>
      <c r="I154" s="100"/>
      <c r="J154" s="100"/>
      <c r="K154" s="103"/>
      <c r="L154" s="103"/>
      <c r="M154" s="103"/>
      <c r="N154" s="104"/>
      <c r="O154" s="104"/>
      <c r="P154" s="104"/>
      <c r="Q154" s="104"/>
      <c r="R154" s="104"/>
      <c r="S154" s="104"/>
    </row>
    <row r="155" spans="2:19">
      <c r="B155" s="6"/>
      <c r="C155" s="105"/>
      <c r="D155" s="6"/>
      <c r="E155" s="6"/>
      <c r="F155" s="106"/>
      <c r="G155" s="6"/>
      <c r="H155" s="6"/>
      <c r="I155" s="6"/>
      <c r="J155" s="6"/>
      <c r="K155" s="7"/>
      <c r="L155" s="7"/>
      <c r="M155" s="7"/>
      <c r="N155" s="8"/>
      <c r="O155" s="8"/>
      <c r="P155" s="8"/>
      <c r="Q155" s="8"/>
      <c r="R155" s="8"/>
      <c r="S155" s="8"/>
    </row>
    <row r="156" spans="2:19">
      <c r="B156" s="100"/>
      <c r="C156" s="101"/>
      <c r="D156" s="100"/>
      <c r="E156" s="100"/>
      <c r="F156" s="102"/>
      <c r="G156" s="100"/>
      <c r="H156" s="100"/>
      <c r="I156" s="100"/>
      <c r="J156" s="100"/>
      <c r="K156" s="103"/>
      <c r="L156" s="103"/>
      <c r="M156" s="103"/>
      <c r="N156" s="104"/>
      <c r="O156" s="104"/>
      <c r="P156" s="104"/>
      <c r="Q156" s="104"/>
      <c r="R156" s="104"/>
      <c r="S156" s="104"/>
    </row>
    <row r="157" spans="2:19">
      <c r="B157" s="6"/>
      <c r="C157" s="105"/>
      <c r="D157" s="6"/>
      <c r="E157" s="6"/>
      <c r="F157" s="106"/>
      <c r="G157" s="6"/>
      <c r="H157" s="6"/>
      <c r="I157" s="6"/>
      <c r="J157" s="6"/>
      <c r="K157" s="7"/>
      <c r="L157" s="7"/>
      <c r="M157" s="7"/>
      <c r="N157" s="8"/>
      <c r="O157" s="8"/>
      <c r="P157" s="8"/>
      <c r="Q157" s="8"/>
      <c r="R157" s="8"/>
      <c r="S157" s="8"/>
    </row>
    <row r="158" spans="2:19">
      <c r="B158" s="100"/>
      <c r="C158" s="101"/>
      <c r="D158" s="100"/>
      <c r="E158" s="100"/>
      <c r="F158" s="102"/>
      <c r="G158" s="100"/>
      <c r="H158" s="100"/>
      <c r="I158" s="100"/>
      <c r="J158" s="100"/>
      <c r="K158" s="103"/>
      <c r="L158" s="103"/>
      <c r="M158" s="103"/>
      <c r="N158" s="104"/>
      <c r="O158" s="104"/>
      <c r="P158" s="104"/>
      <c r="Q158" s="104"/>
      <c r="R158" s="104"/>
      <c r="S158" s="104"/>
    </row>
    <row r="159" spans="2:19">
      <c r="B159" s="6"/>
      <c r="C159" s="105"/>
      <c r="D159" s="6"/>
      <c r="E159" s="6"/>
      <c r="F159" s="106"/>
      <c r="G159" s="6"/>
      <c r="H159" s="6"/>
      <c r="I159" s="6"/>
      <c r="J159" s="6"/>
      <c r="K159" s="7"/>
      <c r="L159" s="7"/>
      <c r="M159" s="7"/>
      <c r="N159" s="8"/>
      <c r="O159" s="8"/>
      <c r="P159" s="8"/>
      <c r="Q159" s="8"/>
      <c r="R159" s="8"/>
      <c r="S159" s="8"/>
    </row>
    <row r="160" spans="2:19">
      <c r="B160" s="100"/>
      <c r="C160" s="101"/>
      <c r="D160" s="100"/>
      <c r="E160" s="100"/>
      <c r="F160" s="102"/>
      <c r="G160" s="100"/>
      <c r="H160" s="100"/>
      <c r="I160" s="100"/>
      <c r="J160" s="100"/>
      <c r="K160" s="103"/>
      <c r="L160" s="103"/>
      <c r="M160" s="103"/>
      <c r="N160" s="104"/>
      <c r="O160" s="104"/>
      <c r="P160" s="104"/>
      <c r="Q160" s="104"/>
      <c r="R160" s="104"/>
      <c r="S160" s="104"/>
    </row>
    <row r="161" spans="2:19">
      <c r="B161" s="6"/>
      <c r="C161" s="105"/>
      <c r="D161" s="6"/>
      <c r="E161" s="6"/>
      <c r="F161" s="106"/>
      <c r="G161" s="6"/>
      <c r="H161" s="6"/>
      <c r="I161" s="6"/>
      <c r="J161" s="6"/>
      <c r="K161" s="7"/>
      <c r="L161" s="7"/>
      <c r="M161" s="7"/>
      <c r="N161" s="8"/>
      <c r="O161" s="8"/>
      <c r="P161" s="8"/>
      <c r="Q161" s="8"/>
      <c r="R161" s="8"/>
      <c r="S161" s="8"/>
    </row>
    <row r="162" spans="2:19">
      <c r="B162" s="100"/>
      <c r="C162" s="101"/>
      <c r="D162" s="100"/>
      <c r="E162" s="100"/>
      <c r="F162" s="102"/>
      <c r="G162" s="100"/>
      <c r="H162" s="100"/>
      <c r="I162" s="100"/>
      <c r="J162" s="100"/>
      <c r="K162" s="103"/>
      <c r="L162" s="103"/>
      <c r="M162" s="103"/>
      <c r="N162" s="104"/>
      <c r="O162" s="104"/>
      <c r="P162" s="104"/>
      <c r="Q162" s="104"/>
      <c r="R162" s="104"/>
      <c r="S162" s="104"/>
    </row>
    <row r="163" spans="2:19">
      <c r="B163" s="6"/>
      <c r="C163" s="105"/>
      <c r="D163" s="6"/>
      <c r="E163" s="6"/>
      <c r="F163" s="106"/>
      <c r="G163" s="6"/>
      <c r="H163" s="6"/>
      <c r="I163" s="6"/>
      <c r="J163" s="6"/>
      <c r="K163" s="7"/>
      <c r="L163" s="7"/>
      <c r="M163" s="7"/>
      <c r="N163" s="8"/>
      <c r="O163" s="8"/>
      <c r="P163" s="8"/>
      <c r="Q163" s="8"/>
      <c r="R163" s="8"/>
      <c r="S163" s="8"/>
    </row>
    <row r="164" spans="2:19">
      <c r="B164" s="100"/>
      <c r="C164" s="101"/>
      <c r="D164" s="100"/>
      <c r="E164" s="100"/>
      <c r="F164" s="102"/>
      <c r="G164" s="100"/>
      <c r="H164" s="100"/>
      <c r="I164" s="100"/>
      <c r="J164" s="100"/>
      <c r="K164" s="103"/>
      <c r="L164" s="103"/>
      <c r="M164" s="103"/>
      <c r="N164" s="104"/>
      <c r="O164" s="104"/>
      <c r="P164" s="104"/>
      <c r="Q164" s="104"/>
      <c r="R164" s="104"/>
      <c r="S164" s="104"/>
    </row>
    <row r="165" spans="2:19">
      <c r="B165" s="6"/>
      <c r="C165" s="105"/>
      <c r="D165" s="6"/>
      <c r="E165" s="6"/>
      <c r="F165" s="106"/>
      <c r="G165" s="6"/>
      <c r="H165" s="6"/>
      <c r="I165" s="6"/>
      <c r="J165" s="6"/>
      <c r="K165" s="7"/>
      <c r="L165" s="7"/>
      <c r="M165" s="7"/>
      <c r="N165" s="8"/>
      <c r="O165" s="8"/>
      <c r="P165" s="8"/>
      <c r="Q165" s="8"/>
      <c r="R165" s="8"/>
      <c r="S165" s="8"/>
    </row>
    <row r="166" spans="2:19">
      <c r="B166" s="100"/>
      <c r="C166" s="101"/>
      <c r="D166" s="100"/>
      <c r="E166" s="100"/>
      <c r="F166" s="102"/>
      <c r="G166" s="100"/>
      <c r="H166" s="100"/>
      <c r="I166" s="100"/>
      <c r="J166" s="100"/>
      <c r="K166" s="103"/>
      <c r="L166" s="103"/>
      <c r="M166" s="103"/>
      <c r="N166" s="104"/>
      <c r="O166" s="104"/>
      <c r="P166" s="104"/>
      <c r="Q166" s="104"/>
      <c r="R166" s="104"/>
      <c r="S166" s="104"/>
    </row>
    <row r="167" spans="2:19">
      <c r="B167" s="6"/>
      <c r="C167" s="105"/>
      <c r="D167" s="6"/>
      <c r="E167" s="6"/>
      <c r="F167" s="106"/>
      <c r="G167" s="6"/>
      <c r="H167" s="6"/>
      <c r="I167" s="6"/>
      <c r="J167" s="6"/>
      <c r="K167" s="7"/>
      <c r="L167" s="7"/>
      <c r="M167" s="7"/>
      <c r="N167" s="8"/>
      <c r="O167" s="8"/>
      <c r="P167" s="8"/>
      <c r="Q167" s="8"/>
      <c r="R167" s="8"/>
      <c r="S167" s="8"/>
    </row>
    <row r="168" spans="2:19">
      <c r="B168" s="100"/>
      <c r="C168" s="101"/>
      <c r="D168" s="100"/>
      <c r="E168" s="100"/>
      <c r="F168" s="102"/>
      <c r="G168" s="100"/>
      <c r="H168" s="100"/>
      <c r="I168" s="100"/>
      <c r="J168" s="100"/>
      <c r="K168" s="103"/>
      <c r="L168" s="103"/>
      <c r="M168" s="103"/>
      <c r="N168" s="104"/>
      <c r="O168" s="104"/>
      <c r="P168" s="104"/>
      <c r="Q168" s="104"/>
      <c r="R168" s="104"/>
      <c r="S168" s="104"/>
    </row>
    <row r="169" spans="2:19">
      <c r="B169" s="6"/>
      <c r="C169" s="105"/>
      <c r="D169" s="6"/>
      <c r="E169" s="6"/>
      <c r="F169" s="106"/>
      <c r="G169" s="6"/>
      <c r="H169" s="6"/>
      <c r="I169" s="6"/>
      <c r="J169" s="6"/>
      <c r="K169" s="7"/>
      <c r="L169" s="7"/>
      <c r="M169" s="7"/>
      <c r="N169" s="8"/>
      <c r="O169" s="8"/>
      <c r="P169" s="8"/>
      <c r="Q169" s="8"/>
      <c r="R169" s="8"/>
      <c r="S169" s="8"/>
    </row>
    <row r="170" spans="2:19">
      <c r="B170" s="100"/>
      <c r="C170" s="101"/>
      <c r="D170" s="100"/>
      <c r="E170" s="100"/>
      <c r="F170" s="102"/>
      <c r="G170" s="100"/>
      <c r="H170" s="100"/>
      <c r="I170" s="100"/>
      <c r="J170" s="100"/>
      <c r="K170" s="103"/>
      <c r="L170" s="103"/>
      <c r="M170" s="103"/>
      <c r="N170" s="104"/>
      <c r="O170" s="104"/>
      <c r="P170" s="104"/>
      <c r="Q170" s="104"/>
      <c r="R170" s="104"/>
      <c r="S170" s="104"/>
    </row>
    <row r="171" spans="2:19">
      <c r="B171" s="6"/>
      <c r="C171" s="105"/>
      <c r="D171" s="6"/>
      <c r="E171" s="6"/>
      <c r="F171" s="106"/>
      <c r="G171" s="6"/>
      <c r="H171" s="6"/>
      <c r="I171" s="6"/>
      <c r="J171" s="6"/>
      <c r="K171" s="7"/>
      <c r="L171" s="7"/>
      <c r="M171" s="7"/>
      <c r="N171" s="8"/>
      <c r="O171" s="8"/>
      <c r="P171" s="8"/>
      <c r="Q171" s="8"/>
      <c r="R171" s="8"/>
      <c r="S171" s="8"/>
    </row>
    <row r="172" spans="2:19">
      <c r="B172" s="100"/>
      <c r="C172" s="101"/>
      <c r="D172" s="100"/>
      <c r="E172" s="100"/>
      <c r="F172" s="102"/>
      <c r="G172" s="100"/>
      <c r="H172" s="100"/>
      <c r="I172" s="100"/>
      <c r="J172" s="100"/>
      <c r="K172" s="103"/>
      <c r="L172" s="103"/>
      <c r="M172" s="103"/>
      <c r="N172" s="104"/>
      <c r="O172" s="104"/>
      <c r="P172" s="104"/>
      <c r="Q172" s="104"/>
      <c r="R172" s="104"/>
      <c r="S172" s="104"/>
    </row>
    <row r="173" spans="2:19">
      <c r="B173" s="6"/>
      <c r="C173" s="105"/>
      <c r="D173" s="6"/>
      <c r="E173" s="6"/>
      <c r="F173" s="106"/>
      <c r="G173" s="6"/>
      <c r="H173" s="6"/>
      <c r="I173" s="6"/>
      <c r="J173" s="6"/>
      <c r="K173" s="7"/>
      <c r="L173" s="7"/>
      <c r="M173" s="7"/>
      <c r="N173" s="8"/>
      <c r="O173" s="8"/>
      <c r="P173" s="8"/>
      <c r="Q173" s="8"/>
      <c r="R173" s="8"/>
      <c r="S173" s="8"/>
    </row>
    <row r="174" spans="2:19">
      <c r="B174" s="100"/>
      <c r="C174" s="101"/>
      <c r="D174" s="100"/>
      <c r="E174" s="100"/>
      <c r="F174" s="102"/>
      <c r="G174" s="100"/>
      <c r="H174" s="100"/>
      <c r="I174" s="100"/>
      <c r="J174" s="100"/>
      <c r="K174" s="103"/>
      <c r="L174" s="103"/>
      <c r="M174" s="103"/>
      <c r="N174" s="104"/>
      <c r="O174" s="104"/>
      <c r="P174" s="104"/>
      <c r="Q174" s="104"/>
      <c r="R174" s="104"/>
      <c r="S174" s="104"/>
    </row>
    <row r="175" spans="2:19">
      <c r="B175" s="6"/>
      <c r="C175" s="105"/>
      <c r="D175" s="6"/>
      <c r="E175" s="6"/>
      <c r="F175" s="106"/>
      <c r="G175" s="6"/>
      <c r="H175" s="6"/>
      <c r="I175" s="6"/>
      <c r="J175" s="6"/>
      <c r="K175" s="7"/>
      <c r="L175" s="7"/>
      <c r="M175" s="7"/>
      <c r="N175" s="8"/>
      <c r="O175" s="8"/>
      <c r="P175" s="8"/>
      <c r="Q175" s="8"/>
      <c r="R175" s="8"/>
      <c r="S175" s="8"/>
    </row>
    <row r="176" spans="2:19">
      <c r="B176" s="100"/>
      <c r="C176" s="101"/>
      <c r="D176" s="100"/>
      <c r="E176" s="100"/>
      <c r="F176" s="102"/>
      <c r="G176" s="100"/>
      <c r="H176" s="100"/>
      <c r="I176" s="100"/>
      <c r="J176" s="100"/>
      <c r="K176" s="103"/>
      <c r="L176" s="103"/>
      <c r="M176" s="103"/>
      <c r="N176" s="104"/>
      <c r="O176" s="104"/>
      <c r="P176" s="104"/>
      <c r="Q176" s="104"/>
      <c r="R176" s="104"/>
      <c r="S176" s="104"/>
    </row>
    <row r="177" spans="2:19">
      <c r="B177" s="6"/>
      <c r="C177" s="105"/>
      <c r="D177" s="6"/>
      <c r="E177" s="6"/>
      <c r="F177" s="106"/>
      <c r="G177" s="6"/>
      <c r="H177" s="6"/>
      <c r="I177" s="6"/>
      <c r="J177" s="6"/>
      <c r="K177" s="7"/>
      <c r="L177" s="7"/>
      <c r="M177" s="7"/>
      <c r="N177" s="8"/>
      <c r="O177" s="8"/>
      <c r="P177" s="8"/>
      <c r="Q177" s="8"/>
      <c r="R177" s="8"/>
      <c r="S177" s="8"/>
    </row>
    <row r="178" spans="2:19">
      <c r="B178" s="100"/>
      <c r="C178" s="101"/>
      <c r="D178" s="100"/>
      <c r="E178" s="100"/>
      <c r="F178" s="102"/>
      <c r="G178" s="100"/>
      <c r="H178" s="100"/>
      <c r="I178" s="100"/>
      <c r="J178" s="100"/>
      <c r="K178" s="103"/>
      <c r="L178" s="103"/>
      <c r="M178" s="103"/>
      <c r="N178" s="104"/>
      <c r="O178" s="104"/>
      <c r="P178" s="104"/>
      <c r="Q178" s="104"/>
      <c r="R178" s="104"/>
      <c r="S178" s="104"/>
    </row>
    <row r="179" spans="2:19">
      <c r="B179" s="6"/>
      <c r="C179" s="105"/>
      <c r="D179" s="6"/>
      <c r="E179" s="6"/>
      <c r="F179" s="106"/>
      <c r="G179" s="6"/>
      <c r="H179" s="6"/>
      <c r="I179" s="6"/>
      <c r="J179" s="6"/>
      <c r="K179" s="7"/>
      <c r="L179" s="7"/>
      <c r="M179" s="7"/>
      <c r="N179" s="8"/>
      <c r="O179" s="8"/>
      <c r="P179" s="8"/>
      <c r="Q179" s="8"/>
      <c r="R179" s="8"/>
      <c r="S179" s="8"/>
    </row>
    <row r="180" spans="2:19">
      <c r="B180" s="100"/>
      <c r="C180" s="101"/>
      <c r="D180" s="100"/>
      <c r="E180" s="100"/>
      <c r="F180" s="102"/>
      <c r="G180" s="100"/>
      <c r="H180" s="100"/>
      <c r="I180" s="100"/>
      <c r="J180" s="100"/>
      <c r="K180" s="103"/>
      <c r="L180" s="103"/>
      <c r="M180" s="103"/>
      <c r="N180" s="104"/>
      <c r="O180" s="104"/>
      <c r="P180" s="104"/>
      <c r="Q180" s="104"/>
      <c r="R180" s="104"/>
      <c r="S180" s="104"/>
    </row>
    <row r="181" spans="2:19">
      <c r="B181" s="6"/>
      <c r="C181" s="105"/>
      <c r="D181" s="6"/>
      <c r="E181" s="6"/>
      <c r="F181" s="106"/>
      <c r="G181" s="6"/>
      <c r="H181" s="6"/>
      <c r="I181" s="6"/>
      <c r="J181" s="6"/>
      <c r="K181" s="7"/>
      <c r="L181" s="7"/>
      <c r="M181" s="7"/>
      <c r="N181" s="8"/>
      <c r="O181" s="8"/>
      <c r="P181" s="8"/>
      <c r="Q181" s="8"/>
      <c r="R181" s="8"/>
      <c r="S181" s="8"/>
    </row>
    <row r="182" spans="2:19">
      <c r="B182" s="100"/>
      <c r="C182" s="101"/>
      <c r="D182" s="100"/>
      <c r="E182" s="100"/>
      <c r="F182" s="102"/>
      <c r="G182" s="100"/>
      <c r="H182" s="100"/>
      <c r="I182" s="100"/>
      <c r="J182" s="100"/>
      <c r="K182" s="103"/>
      <c r="L182" s="103"/>
      <c r="M182" s="103"/>
      <c r="N182" s="104"/>
      <c r="O182" s="104"/>
      <c r="P182" s="104"/>
      <c r="Q182" s="104"/>
      <c r="R182" s="104"/>
      <c r="S182" s="104"/>
    </row>
    <row r="183" spans="2:19">
      <c r="B183" s="6"/>
      <c r="C183" s="105"/>
      <c r="D183" s="6"/>
      <c r="E183" s="6"/>
      <c r="F183" s="106"/>
      <c r="G183" s="6"/>
      <c r="H183" s="6"/>
      <c r="I183" s="6"/>
      <c r="J183" s="6"/>
      <c r="K183" s="7"/>
      <c r="L183" s="7"/>
      <c r="M183" s="7"/>
      <c r="N183" s="8"/>
      <c r="O183" s="8"/>
      <c r="P183" s="8"/>
      <c r="Q183" s="8"/>
      <c r="R183" s="8"/>
      <c r="S183" s="8"/>
    </row>
    <row r="184" spans="2:19">
      <c r="B184" s="100"/>
      <c r="C184" s="101"/>
      <c r="D184" s="100"/>
      <c r="E184" s="100"/>
      <c r="F184" s="102"/>
      <c r="G184" s="100"/>
      <c r="H184" s="100"/>
      <c r="I184" s="100"/>
      <c r="J184" s="100"/>
      <c r="K184" s="103"/>
      <c r="L184" s="103"/>
      <c r="M184" s="103"/>
      <c r="N184" s="104"/>
      <c r="O184" s="104"/>
      <c r="P184" s="104"/>
      <c r="Q184" s="104"/>
      <c r="R184" s="104"/>
      <c r="S184" s="104"/>
    </row>
    <row r="185" spans="2:19">
      <c r="B185" s="6"/>
      <c r="C185" s="105"/>
      <c r="D185" s="6"/>
      <c r="E185" s="6"/>
      <c r="F185" s="106"/>
      <c r="G185" s="6"/>
      <c r="H185" s="6"/>
      <c r="I185" s="6"/>
      <c r="J185" s="6"/>
      <c r="K185" s="7"/>
      <c r="L185" s="7"/>
      <c r="M185" s="7"/>
      <c r="N185" s="8"/>
      <c r="O185" s="8"/>
      <c r="P185" s="8"/>
      <c r="Q185" s="8"/>
      <c r="R185" s="8"/>
      <c r="S185" s="8"/>
    </row>
    <row r="186" spans="2:19">
      <c r="B186" s="100"/>
      <c r="C186" s="101"/>
      <c r="D186" s="100"/>
      <c r="E186" s="100"/>
      <c r="F186" s="102"/>
      <c r="G186" s="100"/>
      <c r="H186" s="100"/>
      <c r="I186" s="100"/>
      <c r="J186" s="100"/>
      <c r="K186" s="103"/>
      <c r="L186" s="103"/>
      <c r="M186" s="103"/>
      <c r="N186" s="104"/>
      <c r="O186" s="104"/>
      <c r="P186" s="104"/>
      <c r="Q186" s="104"/>
      <c r="R186" s="104"/>
      <c r="S186" s="104"/>
    </row>
    <row r="187" spans="2:19">
      <c r="B187" s="6"/>
      <c r="C187" s="105"/>
      <c r="D187" s="6"/>
      <c r="E187" s="6"/>
      <c r="F187" s="106"/>
      <c r="G187" s="6"/>
      <c r="H187" s="6"/>
      <c r="I187" s="6"/>
      <c r="J187" s="6"/>
      <c r="K187" s="7"/>
      <c r="L187" s="7"/>
      <c r="M187" s="7"/>
      <c r="N187" s="8"/>
      <c r="O187" s="8"/>
      <c r="P187" s="8"/>
      <c r="Q187" s="8"/>
      <c r="R187" s="8"/>
      <c r="S187" s="8"/>
    </row>
    <row r="188" spans="2:19">
      <c r="B188" s="100"/>
      <c r="C188" s="101"/>
      <c r="D188" s="100"/>
      <c r="E188" s="100"/>
      <c r="F188" s="102"/>
      <c r="G188" s="100"/>
      <c r="H188" s="100"/>
      <c r="I188" s="100"/>
      <c r="J188" s="100"/>
      <c r="K188" s="103"/>
      <c r="L188" s="103"/>
      <c r="M188" s="103"/>
      <c r="N188" s="104"/>
      <c r="O188" s="104"/>
      <c r="P188" s="104"/>
      <c r="Q188" s="104"/>
      <c r="R188" s="104"/>
      <c r="S188" s="104"/>
    </row>
    <row r="189" spans="2:19">
      <c r="B189" s="6"/>
      <c r="C189" s="105"/>
      <c r="D189" s="6"/>
      <c r="E189" s="6"/>
      <c r="F189" s="106"/>
      <c r="G189" s="6"/>
      <c r="H189" s="6"/>
      <c r="I189" s="6"/>
      <c r="J189" s="6"/>
      <c r="K189" s="7"/>
      <c r="L189" s="7"/>
      <c r="M189" s="7"/>
      <c r="N189" s="8"/>
      <c r="O189" s="8"/>
      <c r="P189" s="8"/>
      <c r="Q189" s="8"/>
      <c r="R189" s="8"/>
      <c r="S189" s="8"/>
    </row>
    <row r="190" spans="2:19">
      <c r="B190" s="100"/>
      <c r="C190" s="101"/>
      <c r="D190" s="100"/>
      <c r="E190" s="100"/>
      <c r="F190" s="102"/>
      <c r="G190" s="100"/>
      <c r="H190" s="100"/>
      <c r="I190" s="100"/>
      <c r="J190" s="100"/>
      <c r="K190" s="103"/>
      <c r="L190" s="103"/>
      <c r="M190" s="103"/>
      <c r="N190" s="104"/>
      <c r="O190" s="104"/>
      <c r="P190" s="104"/>
      <c r="Q190" s="104"/>
      <c r="R190" s="104"/>
      <c r="S190" s="104"/>
    </row>
    <row r="191" spans="2:19">
      <c r="B191" s="6"/>
      <c r="C191" s="105"/>
      <c r="D191" s="6"/>
      <c r="E191" s="6"/>
      <c r="F191" s="106"/>
      <c r="G191" s="6"/>
      <c r="H191" s="6"/>
      <c r="I191" s="6"/>
      <c r="J191" s="6"/>
      <c r="K191" s="7"/>
      <c r="L191" s="7"/>
      <c r="M191" s="7"/>
      <c r="N191" s="8"/>
      <c r="O191" s="8"/>
      <c r="P191" s="8"/>
      <c r="Q191" s="8"/>
      <c r="R191" s="8"/>
      <c r="S191" s="8"/>
    </row>
    <row r="192" spans="2:19">
      <c r="B192" s="100"/>
      <c r="C192" s="101"/>
      <c r="D192" s="100"/>
      <c r="E192" s="100"/>
      <c r="F192" s="102"/>
      <c r="G192" s="100"/>
      <c r="H192" s="100"/>
      <c r="I192" s="100"/>
      <c r="J192" s="100"/>
      <c r="K192" s="103"/>
      <c r="L192" s="103"/>
      <c r="M192" s="103"/>
      <c r="N192" s="104"/>
      <c r="O192" s="104"/>
      <c r="P192" s="104"/>
      <c r="Q192" s="104"/>
      <c r="R192" s="104"/>
      <c r="S192" s="104"/>
    </row>
    <row r="193" spans="2:19">
      <c r="B193" s="6"/>
      <c r="C193" s="105"/>
      <c r="D193" s="6"/>
      <c r="E193" s="6"/>
      <c r="F193" s="106"/>
      <c r="G193" s="6"/>
      <c r="H193" s="6"/>
      <c r="I193" s="6"/>
      <c r="J193" s="6"/>
      <c r="K193" s="7"/>
      <c r="L193" s="7"/>
      <c r="M193" s="7"/>
      <c r="N193" s="8"/>
      <c r="O193" s="8"/>
      <c r="P193" s="8"/>
      <c r="Q193" s="8"/>
      <c r="R193" s="8"/>
      <c r="S193" s="8"/>
    </row>
    <row r="194" spans="2:19">
      <c r="B194" s="100"/>
      <c r="C194" s="101"/>
      <c r="D194" s="100"/>
      <c r="E194" s="100"/>
      <c r="F194" s="102"/>
      <c r="G194" s="100"/>
      <c r="H194" s="100"/>
      <c r="I194" s="100"/>
      <c r="J194" s="100"/>
      <c r="K194" s="103"/>
      <c r="L194" s="103"/>
      <c r="M194" s="103"/>
      <c r="N194" s="104"/>
      <c r="O194" s="104"/>
      <c r="P194" s="104"/>
      <c r="Q194" s="104"/>
      <c r="R194" s="104"/>
      <c r="S194" s="104"/>
    </row>
    <row r="195" spans="2:19">
      <c r="B195" s="6"/>
      <c r="C195" s="105"/>
      <c r="D195" s="6"/>
      <c r="E195" s="6"/>
      <c r="F195" s="106"/>
      <c r="G195" s="6"/>
      <c r="H195" s="6"/>
      <c r="I195" s="6"/>
      <c r="J195" s="6"/>
      <c r="K195" s="7"/>
      <c r="L195" s="7"/>
      <c r="M195" s="7"/>
      <c r="N195" s="8"/>
      <c r="O195" s="8"/>
      <c r="P195" s="8"/>
      <c r="Q195" s="8"/>
      <c r="R195" s="8"/>
      <c r="S195" s="8"/>
    </row>
    <row r="196" spans="2:19">
      <c r="B196" s="100"/>
      <c r="C196" s="101"/>
      <c r="D196" s="100"/>
      <c r="E196" s="100"/>
      <c r="F196" s="102"/>
      <c r="G196" s="100"/>
      <c r="H196" s="100"/>
      <c r="I196" s="100"/>
      <c r="J196" s="100"/>
      <c r="K196" s="103"/>
      <c r="L196" s="103"/>
      <c r="M196" s="103"/>
      <c r="N196" s="104"/>
      <c r="O196" s="104"/>
      <c r="P196" s="104"/>
      <c r="Q196" s="104"/>
      <c r="R196" s="104"/>
      <c r="S196" s="104"/>
    </row>
    <row r="197" spans="2:19">
      <c r="B197" s="6"/>
      <c r="C197" s="105"/>
      <c r="D197" s="6"/>
      <c r="E197" s="6"/>
      <c r="F197" s="106"/>
      <c r="G197" s="6"/>
      <c r="H197" s="6"/>
      <c r="I197" s="6"/>
      <c r="J197" s="6"/>
      <c r="K197" s="7"/>
      <c r="L197" s="7"/>
      <c r="M197" s="7"/>
      <c r="N197" s="8"/>
      <c r="O197" s="8"/>
      <c r="P197" s="8"/>
      <c r="Q197" s="8"/>
      <c r="R197" s="8"/>
      <c r="S197" s="8"/>
    </row>
    <row r="198" spans="2:19">
      <c r="B198" s="100"/>
      <c r="C198" s="101"/>
      <c r="D198" s="100"/>
      <c r="E198" s="100"/>
      <c r="F198" s="102"/>
      <c r="G198" s="100"/>
      <c r="H198" s="100"/>
      <c r="I198" s="100"/>
      <c r="J198" s="100"/>
      <c r="K198" s="103"/>
      <c r="L198" s="103"/>
      <c r="M198" s="103"/>
      <c r="N198" s="104"/>
      <c r="O198" s="104"/>
      <c r="P198" s="104"/>
      <c r="Q198" s="104"/>
      <c r="R198" s="104"/>
      <c r="S198" s="104"/>
    </row>
    <row r="199" spans="2:19">
      <c r="B199" s="6"/>
      <c r="C199" s="105"/>
      <c r="D199" s="6"/>
      <c r="E199" s="6"/>
      <c r="F199" s="106"/>
      <c r="G199" s="6"/>
      <c r="H199" s="6"/>
      <c r="I199" s="6"/>
      <c r="J199" s="6"/>
      <c r="K199" s="7"/>
      <c r="L199" s="7"/>
      <c r="M199" s="7"/>
      <c r="N199" s="8"/>
      <c r="O199" s="8"/>
      <c r="P199" s="8"/>
      <c r="Q199" s="8"/>
      <c r="R199" s="8"/>
      <c r="S199" s="8"/>
    </row>
    <row r="200" spans="2:19">
      <c r="B200" s="100"/>
      <c r="C200" s="101"/>
      <c r="D200" s="100"/>
      <c r="E200" s="100"/>
      <c r="F200" s="102"/>
      <c r="G200" s="100"/>
      <c r="H200" s="100"/>
      <c r="I200" s="100"/>
      <c r="J200" s="100"/>
      <c r="K200" s="103"/>
      <c r="L200" s="103"/>
      <c r="M200" s="103"/>
      <c r="N200" s="104"/>
      <c r="O200" s="104"/>
      <c r="P200" s="104"/>
      <c r="Q200" s="104"/>
      <c r="R200" s="104"/>
      <c r="S200" s="104"/>
    </row>
  </sheetData>
  <sheetProtection algorithmName="SHA-512" hashValue="b17q56cCCSAf2NuWmbwY6ETWpwJ82AIssiCWrMU6KHohFWr4onf0I+ZwLDBbuLea/V3+QtIy1GMUjtY2d5TbeQ==" saltValue="S45yuErM9rD/oqIveeA+Cg==" spinCount="100000" sheet="1" objects="1" scenarios="1"/>
  <mergeCells count="4">
    <mergeCell ref="B6:J6"/>
    <mergeCell ref="K6:M6"/>
    <mergeCell ref="N6:P6"/>
    <mergeCell ref="Q6:S6"/>
  </mergeCells>
  <conditionalFormatting sqref="F8:F200">
    <cfRule type="colorScale" priority="1">
      <colorScale>
        <cfvo type="min"/>
        <cfvo type="percentile" val="50"/>
        <cfvo type="max"/>
        <color rgb="FF00B050"/>
        <color rgb="FFFFEB84"/>
        <color rgb="FFFF0000"/>
      </colorScale>
    </cfRule>
  </conditionalFormatting>
  <conditionalFormatting sqref="N8:S200">
    <cfRule type="colorScale" priority="2">
      <colorScale>
        <cfvo type="min"/>
        <cfvo type="percentile" val="50"/>
        <cfvo type="max"/>
        <color rgb="FF00B050"/>
        <color rgb="FFFFEB84"/>
        <color rgb="FFFF0000"/>
      </colorScale>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INDIRECT(Dropdowns!$O$80)</xm:f>
          </x14:formula1>
          <xm:sqref>C4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T200"/>
  <sheetViews>
    <sheetView showGridLines="0" workbookViewId="0">
      <pane xSplit="4" ySplit="7" topLeftCell="E8" activePane="bottomRight" state="frozen"/>
      <selection activeCell="B9" sqref="B9"/>
      <selection pane="topRight" activeCell="B9" sqref="B9"/>
      <selection pane="bottomLeft" activeCell="B9" sqref="B9"/>
      <selection pane="bottomRight" activeCell="B9" sqref="B9"/>
    </sheetView>
  </sheetViews>
  <sheetFormatPr baseColWidth="10" defaultColWidth="11.42578125" defaultRowHeight="15" outlineLevelCol="1"/>
  <cols>
    <col min="1" max="1" width="11.42578125" customWidth="1" outlineLevel="1"/>
    <col min="2" max="2" width="24.5703125" customWidth="1"/>
    <col min="3" max="3" width="23.85546875" customWidth="1"/>
    <col min="4" max="4" width="14" hidden="1" customWidth="1" outlineLevel="1"/>
    <col min="5" max="5" width="27.42578125" customWidth="1" collapsed="1"/>
    <col min="6" max="6" width="17.85546875" customWidth="1"/>
    <col min="7" max="7" width="16.85546875" customWidth="1"/>
    <col min="8" max="8" width="13" hidden="1" customWidth="1" outlineLevel="1"/>
    <col min="9" max="9" width="14.42578125" hidden="1" customWidth="1" outlineLevel="1"/>
    <col min="10" max="10" width="17.140625" hidden="1" customWidth="1" outlineLevel="1"/>
    <col min="11" max="13" width="14.42578125" hidden="1" customWidth="1" outlineLevel="1"/>
    <col min="14" max="14" width="14.42578125" customWidth="1" collapsed="1"/>
    <col min="15" max="16" width="14.42578125" customWidth="1"/>
    <col min="17" max="19" width="14.42578125" hidden="1" customWidth="1" outlineLevel="1"/>
    <col min="20" max="20" width="11.42578125" collapsed="1"/>
  </cols>
  <sheetData>
    <row r="2" spans="2:20" ht="21">
      <c r="B2" s="20" t="s">
        <v>605</v>
      </c>
    </row>
    <row r="3" spans="2:20" ht="3" customHeight="1" thickBot="1"/>
    <row r="4" spans="2:20" ht="16.5" thickBot="1">
      <c r="B4" s="3" t="s">
        <v>597</v>
      </c>
      <c r="C4" s="109" t="s">
        <v>600</v>
      </c>
    </row>
    <row r="5" spans="2:20" ht="3" customHeight="1"/>
    <row r="6" spans="2:20" ht="21" thickBot="1">
      <c r="B6" s="344" t="s">
        <v>596</v>
      </c>
      <c r="C6" s="344"/>
      <c r="D6" s="344"/>
      <c r="E6" s="344"/>
      <c r="F6" s="344"/>
      <c r="G6" s="344"/>
      <c r="H6" s="344"/>
      <c r="I6" s="344"/>
      <c r="J6" s="344"/>
      <c r="K6" s="344" t="s">
        <v>37</v>
      </c>
      <c r="L6" s="344"/>
      <c r="M6" s="344"/>
      <c r="N6" s="344" t="s">
        <v>38</v>
      </c>
      <c r="O6" s="344"/>
      <c r="P6" s="344"/>
      <c r="Q6" s="344" t="s">
        <v>39</v>
      </c>
      <c r="R6" s="344"/>
      <c r="S6" s="344"/>
      <c r="T6" s="38"/>
    </row>
    <row r="7" spans="2:20" ht="30.75" thickBot="1">
      <c r="B7" s="96" t="s">
        <v>167</v>
      </c>
      <c r="C7" s="96" t="s">
        <v>168</v>
      </c>
      <c r="D7" s="96" t="s">
        <v>83</v>
      </c>
      <c r="E7" s="96" t="s">
        <v>10</v>
      </c>
      <c r="F7" s="97" t="s">
        <v>23</v>
      </c>
      <c r="G7" s="98" t="s">
        <v>594</v>
      </c>
      <c r="H7" s="99" t="s">
        <v>595</v>
      </c>
      <c r="I7" s="99" t="s">
        <v>9</v>
      </c>
      <c r="J7" s="99" t="s">
        <v>172</v>
      </c>
      <c r="K7" s="98" t="s">
        <v>26</v>
      </c>
      <c r="L7" s="98" t="s">
        <v>27</v>
      </c>
      <c r="M7" s="98" t="s">
        <v>28</v>
      </c>
      <c r="N7" s="98" t="s">
        <v>29</v>
      </c>
      <c r="O7" s="98" t="s">
        <v>30</v>
      </c>
      <c r="P7" s="98" t="s">
        <v>31</v>
      </c>
      <c r="Q7" s="98" t="s">
        <v>32</v>
      </c>
      <c r="R7" s="98" t="s">
        <v>33</v>
      </c>
      <c r="S7" s="98" t="s">
        <v>34</v>
      </c>
    </row>
    <row r="8" spans="2:20">
      <c r="B8" s="100" t="str" cm="1">
        <f t="array" ref="B8:S17">_xlfn._xlws.SORT(_xlfn._xlws.FILTER(Dateneingabe_Emissionsquellen[],Dateneingabe_Emissionsquellen[1. Kategorie
(Dropdown)]="Student_Outgoing"),VLOOKUP($C$4,Dropdowns!$O$81:$Q$87,2,FALSE),VLOOKUP($C$4,Dropdowns!$O$81:$Q$87,3,FALSE))</f>
        <v>Hauptcampus</v>
      </c>
      <c r="C8" s="101">
        <v>0</v>
      </c>
      <c r="D8" s="100" t="str">
        <v>Student_Outgoing</v>
      </c>
      <c r="E8" s="100" t="str">
        <v>Bahn Nahverkehr</v>
      </c>
      <c r="F8" s="102">
        <v>500</v>
      </c>
      <c r="G8" s="100" t="str">
        <v>Pkm</v>
      </c>
      <c r="H8" s="100">
        <v>0</v>
      </c>
      <c r="I8" s="100">
        <v>0</v>
      </c>
      <c r="J8" s="100">
        <v>0</v>
      </c>
      <c r="K8" s="103">
        <v>0</v>
      </c>
      <c r="L8" s="103">
        <v>0</v>
      </c>
      <c r="M8" s="103">
        <v>9.2999999999999997E-5</v>
      </c>
      <c r="N8" s="104">
        <v>0</v>
      </c>
      <c r="O8" s="104">
        <v>0</v>
      </c>
      <c r="P8" s="104">
        <v>4.65E-2</v>
      </c>
      <c r="Q8" s="104" t="str">
        <v>Gilt nur für Strom</v>
      </c>
      <c r="R8" s="104" t="str">
        <v>Gilt nur für Strom</v>
      </c>
      <c r="S8" s="104" t="str">
        <v>Gilt nur für Strom</v>
      </c>
    </row>
    <row r="9" spans="2:20">
      <c r="B9" s="6">
        <v>0</v>
      </c>
      <c r="C9" s="105">
        <v>0</v>
      </c>
      <c r="D9" s="6" t="str">
        <v>Student_Outgoing</v>
      </c>
      <c r="E9" s="6">
        <v>0</v>
      </c>
      <c r="F9" s="106">
        <v>0</v>
      </c>
      <c r="G9" s="6" t="str">
        <v/>
      </c>
      <c r="H9" s="6">
        <v>0</v>
      </c>
      <c r="I9" s="6">
        <v>0</v>
      </c>
      <c r="J9" s="6">
        <v>0</v>
      </c>
      <c r="K9" s="7" t="str">
        <v/>
      </c>
      <c r="L9" s="7" t="str">
        <v/>
      </c>
      <c r="M9" s="7" t="str">
        <v/>
      </c>
      <c r="N9" s="8" t="str">
        <v/>
      </c>
      <c r="O9" s="8" t="str">
        <v/>
      </c>
      <c r="P9" s="8" t="str">
        <v/>
      </c>
      <c r="Q9" s="8" t="str">
        <v>Gilt nur für Strom</v>
      </c>
      <c r="R9" s="8" t="str">
        <v>Gilt nur für Strom</v>
      </c>
      <c r="S9" s="8" t="str">
        <v>Gilt nur für Strom</v>
      </c>
    </row>
    <row r="10" spans="2:20">
      <c r="B10" s="100">
        <v>0</v>
      </c>
      <c r="C10" s="101">
        <v>0</v>
      </c>
      <c r="D10" s="100" t="str">
        <v>Student_Outgoing</v>
      </c>
      <c r="E10" s="100">
        <v>0</v>
      </c>
      <c r="F10" s="102">
        <v>0</v>
      </c>
      <c r="G10" s="100" t="str">
        <v/>
      </c>
      <c r="H10" s="100">
        <v>0</v>
      </c>
      <c r="I10" s="100">
        <v>0</v>
      </c>
      <c r="J10" s="100">
        <v>0</v>
      </c>
      <c r="K10" s="103" t="str">
        <v/>
      </c>
      <c r="L10" s="103" t="str">
        <v/>
      </c>
      <c r="M10" s="103" t="str">
        <v/>
      </c>
      <c r="N10" s="104" t="str">
        <v/>
      </c>
      <c r="O10" s="104" t="str">
        <v/>
      </c>
      <c r="P10" s="104" t="str">
        <v/>
      </c>
      <c r="Q10" s="104" t="str">
        <v>Gilt nur für Strom</v>
      </c>
      <c r="R10" s="104" t="str">
        <v>Gilt nur für Strom</v>
      </c>
      <c r="S10" s="104" t="str">
        <v>Gilt nur für Strom</v>
      </c>
    </row>
    <row r="11" spans="2:20">
      <c r="B11" s="6">
        <v>0</v>
      </c>
      <c r="C11" s="105">
        <v>0</v>
      </c>
      <c r="D11" s="6" t="str">
        <v>Student_Outgoing</v>
      </c>
      <c r="E11" s="6">
        <v>0</v>
      </c>
      <c r="F11" s="106">
        <v>0</v>
      </c>
      <c r="G11" s="6" t="str">
        <v/>
      </c>
      <c r="H11" s="6">
        <v>0</v>
      </c>
      <c r="I11" s="6">
        <v>0</v>
      </c>
      <c r="J11" s="6">
        <v>0</v>
      </c>
      <c r="K11" s="7" t="str">
        <v/>
      </c>
      <c r="L11" s="7" t="str">
        <v/>
      </c>
      <c r="M11" s="7" t="str">
        <v/>
      </c>
      <c r="N11" s="8" t="str">
        <v/>
      </c>
      <c r="O11" s="8" t="str">
        <v/>
      </c>
      <c r="P11" s="8" t="str">
        <v/>
      </c>
      <c r="Q11" s="8" t="str">
        <v>Gilt nur für Strom</v>
      </c>
      <c r="R11" s="8" t="str">
        <v>Gilt nur für Strom</v>
      </c>
      <c r="S11" s="8" t="str">
        <v>Gilt nur für Strom</v>
      </c>
    </row>
    <row r="12" spans="2:20">
      <c r="B12" s="100">
        <v>0</v>
      </c>
      <c r="C12" s="101">
        <v>0</v>
      </c>
      <c r="D12" s="100" t="str">
        <v>Student_Outgoing</v>
      </c>
      <c r="E12" s="100">
        <v>0</v>
      </c>
      <c r="F12" s="102">
        <v>0</v>
      </c>
      <c r="G12" s="100" t="str">
        <v/>
      </c>
      <c r="H12" s="100">
        <v>0</v>
      </c>
      <c r="I12" s="100">
        <v>0</v>
      </c>
      <c r="J12" s="100">
        <v>0</v>
      </c>
      <c r="K12" s="103" t="str">
        <v/>
      </c>
      <c r="L12" s="103" t="str">
        <v/>
      </c>
      <c r="M12" s="103" t="str">
        <v/>
      </c>
      <c r="N12" s="104" t="str">
        <v/>
      </c>
      <c r="O12" s="104" t="str">
        <v/>
      </c>
      <c r="P12" s="104" t="str">
        <v/>
      </c>
      <c r="Q12" s="104" t="str">
        <v>Gilt nur für Strom</v>
      </c>
      <c r="R12" s="104" t="str">
        <v>Gilt nur für Strom</v>
      </c>
      <c r="S12" s="104" t="str">
        <v>Gilt nur für Strom</v>
      </c>
    </row>
    <row r="13" spans="2:20">
      <c r="B13" s="6">
        <v>0</v>
      </c>
      <c r="C13" s="105">
        <v>0</v>
      </c>
      <c r="D13" s="6" t="str">
        <v>Student_Outgoing</v>
      </c>
      <c r="E13" s="6">
        <v>0</v>
      </c>
      <c r="F13" s="106">
        <v>0</v>
      </c>
      <c r="G13" s="6" t="str">
        <v/>
      </c>
      <c r="H13" s="6">
        <v>0</v>
      </c>
      <c r="I13" s="6">
        <v>0</v>
      </c>
      <c r="J13" s="6">
        <v>0</v>
      </c>
      <c r="K13" s="7" t="str">
        <v/>
      </c>
      <c r="L13" s="7" t="str">
        <v/>
      </c>
      <c r="M13" s="7" t="str">
        <v/>
      </c>
      <c r="N13" s="8" t="str">
        <v/>
      </c>
      <c r="O13" s="8" t="str">
        <v/>
      </c>
      <c r="P13" s="8" t="str">
        <v/>
      </c>
      <c r="Q13" s="8" t="str">
        <v>Gilt nur für Strom</v>
      </c>
      <c r="R13" s="8" t="str">
        <v>Gilt nur für Strom</v>
      </c>
      <c r="S13" s="8" t="str">
        <v>Gilt nur für Strom</v>
      </c>
    </row>
    <row r="14" spans="2:20">
      <c r="B14" s="100">
        <v>0</v>
      </c>
      <c r="C14" s="101">
        <v>0</v>
      </c>
      <c r="D14" s="100" t="str">
        <v>Student_Outgoing</v>
      </c>
      <c r="E14" s="100">
        <v>0</v>
      </c>
      <c r="F14" s="102">
        <v>0</v>
      </c>
      <c r="G14" s="100" t="str">
        <v/>
      </c>
      <c r="H14" s="100">
        <v>0</v>
      </c>
      <c r="I14" s="100">
        <v>0</v>
      </c>
      <c r="J14" s="100">
        <v>0</v>
      </c>
      <c r="K14" s="103" t="str">
        <v/>
      </c>
      <c r="L14" s="103" t="str">
        <v/>
      </c>
      <c r="M14" s="103" t="str">
        <v/>
      </c>
      <c r="N14" s="104" t="str">
        <v/>
      </c>
      <c r="O14" s="104" t="str">
        <v/>
      </c>
      <c r="P14" s="104" t="str">
        <v/>
      </c>
      <c r="Q14" s="104" t="str">
        <v>Gilt nur für Strom</v>
      </c>
      <c r="R14" s="104" t="str">
        <v>Gilt nur für Strom</v>
      </c>
      <c r="S14" s="104" t="str">
        <v>Gilt nur für Strom</v>
      </c>
    </row>
    <row r="15" spans="2:20">
      <c r="B15" s="6">
        <v>0</v>
      </c>
      <c r="C15" s="105">
        <v>0</v>
      </c>
      <c r="D15" s="6" t="str">
        <v>Student_Outgoing</v>
      </c>
      <c r="E15" s="6">
        <v>0</v>
      </c>
      <c r="F15" s="106">
        <v>0</v>
      </c>
      <c r="G15" s="6" t="str">
        <v/>
      </c>
      <c r="H15" s="6">
        <v>0</v>
      </c>
      <c r="I15" s="6">
        <v>0</v>
      </c>
      <c r="J15" s="6">
        <v>0</v>
      </c>
      <c r="K15" s="7" t="str">
        <v/>
      </c>
      <c r="L15" s="7" t="str">
        <v/>
      </c>
      <c r="M15" s="7" t="str">
        <v/>
      </c>
      <c r="N15" s="8" t="str">
        <v/>
      </c>
      <c r="O15" s="8" t="str">
        <v/>
      </c>
      <c r="P15" s="8" t="str">
        <v/>
      </c>
      <c r="Q15" s="8" t="str">
        <v>Gilt nur für Strom</v>
      </c>
      <c r="R15" s="8" t="str">
        <v>Gilt nur für Strom</v>
      </c>
      <c r="S15" s="8" t="str">
        <v>Gilt nur für Strom</v>
      </c>
    </row>
    <row r="16" spans="2:20">
      <c r="B16" s="100">
        <v>0</v>
      </c>
      <c r="C16" s="101">
        <v>0</v>
      </c>
      <c r="D16" s="100" t="str">
        <v>Student_Outgoing</v>
      </c>
      <c r="E16" s="100">
        <v>0</v>
      </c>
      <c r="F16" s="102">
        <v>0</v>
      </c>
      <c r="G16" s="100" t="str">
        <v/>
      </c>
      <c r="H16" s="100">
        <v>0</v>
      </c>
      <c r="I16" s="100">
        <v>0</v>
      </c>
      <c r="J16" s="100">
        <v>0</v>
      </c>
      <c r="K16" s="103" t="str">
        <v/>
      </c>
      <c r="L16" s="103" t="str">
        <v/>
      </c>
      <c r="M16" s="103" t="str">
        <v/>
      </c>
      <c r="N16" s="104" t="str">
        <v/>
      </c>
      <c r="O16" s="104" t="str">
        <v/>
      </c>
      <c r="P16" s="104" t="str">
        <v/>
      </c>
      <c r="Q16" s="104" t="str">
        <v>Gilt nur für Strom</v>
      </c>
      <c r="R16" s="104" t="str">
        <v>Gilt nur für Strom</v>
      </c>
      <c r="S16" s="104" t="str">
        <v>Gilt nur für Strom</v>
      </c>
    </row>
    <row r="17" spans="2:19">
      <c r="B17" s="6">
        <v>0</v>
      </c>
      <c r="C17" s="105">
        <v>0</v>
      </c>
      <c r="D17" s="6" t="str">
        <v>Student_Outgoing</v>
      </c>
      <c r="E17" s="6">
        <v>0</v>
      </c>
      <c r="F17" s="106">
        <v>0</v>
      </c>
      <c r="G17" s="6" t="str">
        <v/>
      </c>
      <c r="H17" s="6">
        <v>0</v>
      </c>
      <c r="I17" s="6">
        <v>0</v>
      </c>
      <c r="J17" s="6">
        <v>0</v>
      </c>
      <c r="K17" s="7" t="str">
        <v/>
      </c>
      <c r="L17" s="7" t="str">
        <v/>
      </c>
      <c r="M17" s="7" t="str">
        <v/>
      </c>
      <c r="N17" s="8" t="str">
        <v/>
      </c>
      <c r="O17" s="8" t="str">
        <v/>
      </c>
      <c r="P17" s="8" t="str">
        <v/>
      </c>
      <c r="Q17" s="8" t="str">
        <v>Gilt nur für Strom</v>
      </c>
      <c r="R17" s="8" t="str">
        <v>Gilt nur für Strom</v>
      </c>
      <c r="S17" s="8" t="str">
        <v>Gilt nur für Strom</v>
      </c>
    </row>
    <row r="18" spans="2:19">
      <c r="B18" s="100"/>
      <c r="C18" s="101"/>
      <c r="D18" s="100"/>
      <c r="E18" s="100"/>
      <c r="F18" s="102"/>
      <c r="G18" s="100"/>
      <c r="H18" s="100"/>
      <c r="I18" s="100"/>
      <c r="J18" s="100"/>
      <c r="K18" s="103"/>
      <c r="L18" s="103"/>
      <c r="M18" s="103"/>
      <c r="N18" s="104"/>
      <c r="O18" s="104"/>
      <c r="P18" s="104"/>
      <c r="Q18" s="104"/>
      <c r="R18" s="104"/>
      <c r="S18" s="104"/>
    </row>
    <row r="19" spans="2:19">
      <c r="B19" s="6"/>
      <c r="C19" s="105"/>
      <c r="D19" s="6"/>
      <c r="E19" s="6"/>
      <c r="F19" s="106"/>
      <c r="G19" s="6"/>
      <c r="H19" s="6"/>
      <c r="I19" s="6"/>
      <c r="J19" s="6"/>
      <c r="K19" s="7"/>
      <c r="L19" s="7"/>
      <c r="M19" s="7"/>
      <c r="N19" s="8"/>
      <c r="O19" s="8"/>
      <c r="P19" s="8"/>
      <c r="Q19" s="8"/>
      <c r="R19" s="8"/>
      <c r="S19" s="8"/>
    </row>
    <row r="20" spans="2:19">
      <c r="B20" s="100"/>
      <c r="C20" s="101"/>
      <c r="D20" s="100"/>
      <c r="E20" s="100"/>
      <c r="F20" s="102"/>
      <c r="G20" s="100"/>
      <c r="H20" s="100"/>
      <c r="I20" s="100"/>
      <c r="J20" s="100"/>
      <c r="K20" s="103"/>
      <c r="L20" s="103"/>
      <c r="M20" s="103"/>
      <c r="N20" s="104"/>
      <c r="O20" s="104"/>
      <c r="P20" s="104"/>
      <c r="Q20" s="104"/>
      <c r="R20" s="104"/>
      <c r="S20" s="104"/>
    </row>
    <row r="21" spans="2:19">
      <c r="B21" s="6"/>
      <c r="C21" s="105"/>
      <c r="D21" s="6"/>
      <c r="E21" s="6"/>
      <c r="F21" s="106"/>
      <c r="G21" s="6"/>
      <c r="H21" s="6"/>
      <c r="I21" s="6"/>
      <c r="J21" s="6"/>
      <c r="K21" s="7"/>
      <c r="L21" s="7"/>
      <c r="M21" s="7"/>
      <c r="N21" s="8"/>
      <c r="O21" s="8"/>
      <c r="P21" s="8"/>
      <c r="Q21" s="8"/>
      <c r="R21" s="8"/>
      <c r="S21" s="8"/>
    </row>
    <row r="22" spans="2:19">
      <c r="B22" s="100"/>
      <c r="C22" s="101"/>
      <c r="D22" s="100"/>
      <c r="E22" s="100"/>
      <c r="F22" s="102"/>
      <c r="G22" s="100"/>
      <c r="H22" s="100"/>
      <c r="I22" s="100"/>
      <c r="J22" s="100"/>
      <c r="K22" s="103"/>
      <c r="L22" s="103"/>
      <c r="M22" s="103"/>
      <c r="N22" s="104"/>
      <c r="O22" s="104"/>
      <c r="P22" s="104"/>
      <c r="Q22" s="104"/>
      <c r="R22" s="104"/>
      <c r="S22" s="104"/>
    </row>
    <row r="23" spans="2:19">
      <c r="B23" s="6"/>
      <c r="C23" s="105"/>
      <c r="D23" s="6"/>
      <c r="E23" s="6"/>
      <c r="F23" s="106"/>
      <c r="G23" s="6"/>
      <c r="H23" s="6"/>
      <c r="I23" s="6"/>
      <c r="J23" s="6"/>
      <c r="K23" s="7"/>
      <c r="L23" s="7"/>
      <c r="M23" s="7"/>
      <c r="N23" s="8"/>
      <c r="O23" s="8"/>
      <c r="P23" s="8"/>
      <c r="Q23" s="8"/>
      <c r="R23" s="8"/>
      <c r="S23" s="8"/>
    </row>
    <row r="24" spans="2:19">
      <c r="B24" s="100"/>
      <c r="C24" s="101"/>
      <c r="D24" s="100"/>
      <c r="E24" s="100"/>
      <c r="F24" s="102"/>
      <c r="G24" s="100"/>
      <c r="H24" s="100"/>
      <c r="I24" s="100"/>
      <c r="J24" s="100"/>
      <c r="K24" s="103"/>
      <c r="L24" s="103"/>
      <c r="M24" s="103"/>
      <c r="N24" s="104"/>
      <c r="O24" s="104"/>
      <c r="P24" s="104"/>
      <c r="Q24" s="104"/>
      <c r="R24" s="104"/>
      <c r="S24" s="104"/>
    </row>
    <row r="25" spans="2:19">
      <c r="B25" s="6"/>
      <c r="C25" s="105"/>
      <c r="D25" s="6"/>
      <c r="E25" s="6"/>
      <c r="F25" s="106"/>
      <c r="G25" s="6"/>
      <c r="H25" s="6"/>
      <c r="I25" s="6"/>
      <c r="J25" s="6"/>
      <c r="K25" s="7"/>
      <c r="L25" s="7"/>
      <c r="M25" s="7"/>
      <c r="N25" s="8"/>
      <c r="O25" s="8"/>
      <c r="P25" s="8"/>
      <c r="Q25" s="8"/>
      <c r="R25" s="8"/>
      <c r="S25" s="8"/>
    </row>
    <row r="26" spans="2:19">
      <c r="B26" s="100"/>
      <c r="C26" s="101"/>
      <c r="D26" s="100"/>
      <c r="E26" s="100"/>
      <c r="F26" s="102"/>
      <c r="G26" s="100"/>
      <c r="H26" s="100"/>
      <c r="I26" s="100"/>
      <c r="J26" s="100"/>
      <c r="K26" s="103"/>
      <c r="L26" s="103"/>
      <c r="M26" s="103"/>
      <c r="N26" s="104"/>
      <c r="O26" s="104"/>
      <c r="P26" s="104"/>
      <c r="Q26" s="104"/>
      <c r="R26" s="104"/>
      <c r="S26" s="104"/>
    </row>
    <row r="27" spans="2:19">
      <c r="B27" s="6"/>
      <c r="C27" s="105"/>
      <c r="D27" s="6"/>
      <c r="E27" s="6"/>
      <c r="F27" s="106"/>
      <c r="G27" s="6"/>
      <c r="H27" s="6"/>
      <c r="I27" s="6"/>
      <c r="J27" s="6"/>
      <c r="K27" s="7"/>
      <c r="L27" s="7"/>
      <c r="M27" s="7"/>
      <c r="N27" s="8"/>
      <c r="O27" s="8"/>
      <c r="P27" s="8"/>
      <c r="Q27" s="8"/>
      <c r="R27" s="8"/>
      <c r="S27" s="8"/>
    </row>
    <row r="28" spans="2:19">
      <c r="B28" s="100"/>
      <c r="C28" s="101"/>
      <c r="D28" s="100"/>
      <c r="E28" s="100"/>
      <c r="F28" s="102"/>
      <c r="G28" s="100"/>
      <c r="H28" s="100"/>
      <c r="I28" s="100"/>
      <c r="J28" s="100"/>
      <c r="K28" s="103"/>
      <c r="L28" s="103"/>
      <c r="M28" s="103"/>
      <c r="N28" s="104"/>
      <c r="O28" s="104"/>
      <c r="P28" s="104"/>
      <c r="Q28" s="104"/>
      <c r="R28" s="104"/>
      <c r="S28" s="104"/>
    </row>
    <row r="29" spans="2:19">
      <c r="B29" s="6"/>
      <c r="C29" s="105"/>
      <c r="D29" s="6"/>
      <c r="E29" s="6"/>
      <c r="F29" s="106"/>
      <c r="G29" s="6"/>
      <c r="H29" s="6"/>
      <c r="I29" s="6"/>
      <c r="J29" s="6"/>
      <c r="K29" s="7"/>
      <c r="L29" s="7"/>
      <c r="M29" s="7"/>
      <c r="N29" s="8"/>
      <c r="O29" s="8"/>
      <c r="P29" s="8"/>
      <c r="Q29" s="8"/>
      <c r="R29" s="8"/>
      <c r="S29" s="8"/>
    </row>
    <row r="30" spans="2:19">
      <c r="B30" s="100"/>
      <c r="C30" s="101"/>
      <c r="D30" s="100"/>
      <c r="E30" s="100"/>
      <c r="F30" s="102"/>
      <c r="G30" s="100"/>
      <c r="H30" s="100"/>
      <c r="I30" s="100"/>
      <c r="J30" s="100"/>
      <c r="K30" s="103"/>
      <c r="L30" s="103"/>
      <c r="M30" s="103"/>
      <c r="N30" s="104"/>
      <c r="O30" s="104"/>
      <c r="P30" s="104"/>
      <c r="Q30" s="104"/>
      <c r="R30" s="104"/>
      <c r="S30" s="104"/>
    </row>
    <row r="31" spans="2:19">
      <c r="B31" s="6"/>
      <c r="C31" s="105"/>
      <c r="D31" s="6"/>
      <c r="E31" s="6"/>
      <c r="F31" s="106"/>
      <c r="G31" s="6"/>
      <c r="H31" s="6"/>
      <c r="I31" s="6"/>
      <c r="J31" s="6"/>
      <c r="K31" s="7"/>
      <c r="L31" s="7"/>
      <c r="M31" s="7"/>
      <c r="N31" s="8"/>
      <c r="O31" s="8"/>
      <c r="P31" s="8"/>
      <c r="Q31" s="8"/>
      <c r="R31" s="8"/>
      <c r="S31" s="8"/>
    </row>
    <row r="32" spans="2:19">
      <c r="B32" s="100"/>
      <c r="C32" s="101"/>
      <c r="D32" s="100"/>
      <c r="E32" s="100"/>
      <c r="F32" s="102"/>
      <c r="G32" s="100"/>
      <c r="H32" s="100"/>
      <c r="I32" s="100"/>
      <c r="J32" s="100"/>
      <c r="K32" s="103"/>
      <c r="L32" s="103"/>
      <c r="M32" s="103"/>
      <c r="N32" s="104"/>
      <c r="O32" s="104"/>
      <c r="P32" s="104"/>
      <c r="Q32" s="104"/>
      <c r="R32" s="104"/>
      <c r="S32" s="104"/>
    </row>
    <row r="33" spans="2:19">
      <c r="B33" s="6"/>
      <c r="C33" s="105"/>
      <c r="D33" s="6"/>
      <c r="E33" s="6"/>
      <c r="F33" s="106"/>
      <c r="G33" s="6"/>
      <c r="H33" s="6"/>
      <c r="I33" s="6"/>
      <c r="J33" s="6"/>
      <c r="K33" s="7"/>
      <c r="L33" s="7"/>
      <c r="M33" s="7"/>
      <c r="N33" s="8"/>
      <c r="O33" s="8"/>
      <c r="P33" s="8"/>
      <c r="Q33" s="8"/>
      <c r="R33" s="8"/>
      <c r="S33" s="8"/>
    </row>
    <row r="34" spans="2:19">
      <c r="B34" s="100"/>
      <c r="C34" s="101"/>
      <c r="D34" s="100"/>
      <c r="E34" s="100"/>
      <c r="F34" s="102"/>
      <c r="G34" s="100"/>
      <c r="H34" s="100"/>
      <c r="I34" s="100"/>
      <c r="J34" s="100"/>
      <c r="K34" s="103"/>
      <c r="L34" s="103"/>
      <c r="M34" s="103"/>
      <c r="N34" s="104"/>
      <c r="O34" s="104"/>
      <c r="P34" s="104"/>
      <c r="Q34" s="104"/>
      <c r="R34" s="104"/>
      <c r="S34" s="104"/>
    </row>
    <row r="35" spans="2:19">
      <c r="B35" s="6"/>
      <c r="C35" s="105"/>
      <c r="D35" s="6"/>
      <c r="E35" s="6"/>
      <c r="F35" s="106"/>
      <c r="G35" s="6"/>
      <c r="H35" s="6"/>
      <c r="I35" s="6"/>
      <c r="J35" s="6"/>
      <c r="K35" s="7"/>
      <c r="L35" s="7"/>
      <c r="M35" s="7"/>
      <c r="N35" s="8"/>
      <c r="O35" s="8"/>
      <c r="P35" s="8"/>
      <c r="Q35" s="8"/>
      <c r="R35" s="8"/>
      <c r="S35" s="8"/>
    </row>
    <row r="36" spans="2:19">
      <c r="B36" s="100"/>
      <c r="C36" s="101"/>
      <c r="D36" s="100"/>
      <c r="E36" s="100"/>
      <c r="F36" s="102"/>
      <c r="G36" s="100"/>
      <c r="H36" s="100"/>
      <c r="I36" s="100"/>
      <c r="J36" s="100"/>
      <c r="K36" s="103"/>
      <c r="L36" s="103"/>
      <c r="M36" s="103"/>
      <c r="N36" s="104"/>
      <c r="O36" s="104"/>
      <c r="P36" s="104"/>
      <c r="Q36" s="104"/>
      <c r="R36" s="104"/>
      <c r="S36" s="104"/>
    </row>
    <row r="37" spans="2:19">
      <c r="B37" s="6"/>
      <c r="C37" s="105"/>
      <c r="D37" s="6"/>
      <c r="E37" s="6"/>
      <c r="F37" s="106"/>
      <c r="G37" s="6"/>
      <c r="H37" s="6"/>
      <c r="I37" s="6"/>
      <c r="J37" s="6"/>
      <c r="K37" s="7"/>
      <c r="L37" s="7"/>
      <c r="M37" s="7"/>
      <c r="N37" s="8"/>
      <c r="O37" s="8"/>
      <c r="P37" s="8"/>
      <c r="Q37" s="8"/>
      <c r="R37" s="8"/>
      <c r="S37" s="8"/>
    </row>
    <row r="38" spans="2:19">
      <c r="B38" s="100"/>
      <c r="C38" s="101"/>
      <c r="D38" s="100"/>
      <c r="E38" s="100"/>
      <c r="F38" s="102"/>
      <c r="G38" s="100"/>
      <c r="H38" s="100"/>
      <c r="I38" s="100"/>
      <c r="J38" s="100"/>
      <c r="K38" s="103"/>
      <c r="L38" s="103"/>
      <c r="M38" s="103"/>
      <c r="N38" s="104"/>
      <c r="O38" s="104"/>
      <c r="P38" s="104"/>
      <c r="Q38" s="104"/>
      <c r="R38" s="104"/>
      <c r="S38" s="104"/>
    </row>
    <row r="39" spans="2:19">
      <c r="B39" s="6"/>
      <c r="C39" s="105"/>
      <c r="D39" s="6"/>
      <c r="E39" s="6"/>
      <c r="F39" s="106"/>
      <c r="G39" s="6"/>
      <c r="H39" s="6"/>
      <c r="I39" s="6"/>
      <c r="J39" s="6"/>
      <c r="K39" s="7"/>
      <c r="L39" s="7"/>
      <c r="M39" s="7"/>
      <c r="N39" s="8"/>
      <c r="O39" s="8"/>
      <c r="P39" s="8"/>
      <c r="Q39" s="8"/>
      <c r="R39" s="8"/>
      <c r="S39" s="8"/>
    </row>
    <row r="40" spans="2:19">
      <c r="B40" s="100"/>
      <c r="C40" s="101"/>
      <c r="D40" s="100"/>
      <c r="E40" s="100"/>
      <c r="F40" s="102"/>
      <c r="G40" s="100"/>
      <c r="H40" s="100"/>
      <c r="I40" s="100"/>
      <c r="J40" s="100"/>
      <c r="K40" s="103"/>
      <c r="L40" s="103"/>
      <c r="M40" s="103"/>
      <c r="N40" s="104"/>
      <c r="O40" s="104"/>
      <c r="P40" s="104"/>
      <c r="Q40" s="104"/>
      <c r="R40" s="104"/>
      <c r="S40" s="104"/>
    </row>
    <row r="41" spans="2:19">
      <c r="B41" s="6"/>
      <c r="C41" s="105"/>
      <c r="D41" s="6"/>
      <c r="E41" s="6"/>
      <c r="F41" s="106"/>
      <c r="G41" s="6"/>
      <c r="H41" s="6"/>
      <c r="I41" s="6"/>
      <c r="J41" s="6"/>
      <c r="K41" s="7"/>
      <c r="L41" s="7"/>
      <c r="M41" s="7"/>
      <c r="N41" s="8"/>
      <c r="O41" s="8"/>
      <c r="P41" s="8"/>
      <c r="Q41" s="8"/>
      <c r="R41" s="8"/>
      <c r="S41" s="8"/>
    </row>
    <row r="42" spans="2:19">
      <c r="B42" s="100"/>
      <c r="C42" s="101"/>
      <c r="D42" s="100"/>
      <c r="E42" s="100"/>
      <c r="F42" s="102"/>
      <c r="G42" s="100"/>
      <c r="H42" s="100"/>
      <c r="I42" s="100"/>
      <c r="J42" s="100"/>
      <c r="K42" s="103"/>
      <c r="L42" s="103"/>
      <c r="M42" s="103"/>
      <c r="N42" s="104"/>
      <c r="O42" s="104"/>
      <c r="P42" s="104"/>
      <c r="Q42" s="104"/>
      <c r="R42" s="104"/>
      <c r="S42" s="104"/>
    </row>
    <row r="43" spans="2:19">
      <c r="B43" s="6"/>
      <c r="C43" s="105"/>
      <c r="D43" s="6"/>
      <c r="E43" s="6"/>
      <c r="F43" s="106"/>
      <c r="G43" s="6"/>
      <c r="H43" s="6"/>
      <c r="I43" s="6"/>
      <c r="J43" s="6"/>
      <c r="K43" s="7"/>
      <c r="L43" s="7"/>
      <c r="M43" s="7"/>
      <c r="N43" s="8"/>
      <c r="O43" s="8"/>
      <c r="P43" s="8"/>
      <c r="Q43" s="8"/>
      <c r="R43" s="8"/>
      <c r="S43" s="8"/>
    </row>
    <row r="44" spans="2:19">
      <c r="B44" s="100"/>
      <c r="C44" s="101"/>
      <c r="D44" s="100"/>
      <c r="E44" s="100"/>
      <c r="F44" s="102"/>
      <c r="G44" s="100"/>
      <c r="H44" s="100"/>
      <c r="I44" s="100"/>
      <c r="J44" s="100"/>
      <c r="K44" s="103"/>
      <c r="L44" s="103"/>
      <c r="M44" s="103"/>
      <c r="N44" s="104"/>
      <c r="O44" s="104"/>
      <c r="P44" s="104"/>
      <c r="Q44" s="104"/>
      <c r="R44" s="104"/>
      <c r="S44" s="104"/>
    </row>
    <row r="45" spans="2:19">
      <c r="B45" s="6"/>
      <c r="C45" s="105"/>
      <c r="D45" s="6"/>
      <c r="E45" s="6"/>
      <c r="F45" s="106"/>
      <c r="G45" s="6"/>
      <c r="H45" s="6"/>
      <c r="I45" s="6"/>
      <c r="J45" s="6"/>
      <c r="K45" s="7"/>
      <c r="L45" s="7"/>
      <c r="M45" s="7"/>
      <c r="N45" s="8"/>
      <c r="O45" s="8"/>
      <c r="P45" s="8"/>
      <c r="Q45" s="8"/>
      <c r="R45" s="8"/>
      <c r="S45" s="8"/>
    </row>
    <row r="46" spans="2:19">
      <c r="B46" s="100"/>
      <c r="C46" s="101"/>
      <c r="D46" s="100"/>
      <c r="E46" s="100"/>
      <c r="F46" s="102"/>
      <c r="G46" s="100"/>
      <c r="H46" s="100"/>
      <c r="I46" s="100"/>
      <c r="J46" s="100"/>
      <c r="K46" s="103"/>
      <c r="L46" s="103"/>
      <c r="M46" s="103"/>
      <c r="N46" s="104"/>
      <c r="O46" s="104"/>
      <c r="P46" s="104"/>
      <c r="Q46" s="104"/>
      <c r="R46" s="104"/>
      <c r="S46" s="104"/>
    </row>
    <row r="47" spans="2:19">
      <c r="B47" s="6"/>
      <c r="C47" s="105"/>
      <c r="D47" s="6"/>
      <c r="E47" s="6"/>
      <c r="F47" s="106"/>
      <c r="G47" s="6"/>
      <c r="H47" s="6"/>
      <c r="I47" s="6"/>
      <c r="J47" s="6"/>
      <c r="K47" s="7"/>
      <c r="L47" s="7"/>
      <c r="M47" s="7"/>
      <c r="N47" s="8"/>
      <c r="O47" s="8"/>
      <c r="P47" s="8"/>
      <c r="Q47" s="8"/>
      <c r="R47" s="8"/>
      <c r="S47" s="8"/>
    </row>
    <row r="48" spans="2:19">
      <c r="B48" s="100"/>
      <c r="C48" s="101"/>
      <c r="D48" s="100"/>
      <c r="E48" s="100"/>
      <c r="F48" s="102"/>
      <c r="G48" s="100"/>
      <c r="H48" s="100"/>
      <c r="I48" s="100"/>
      <c r="J48" s="100"/>
      <c r="K48" s="103"/>
      <c r="L48" s="103"/>
      <c r="M48" s="103"/>
      <c r="N48" s="104"/>
      <c r="O48" s="104"/>
      <c r="P48" s="104"/>
      <c r="Q48" s="104"/>
      <c r="R48" s="104"/>
      <c r="S48" s="104"/>
    </row>
    <row r="49" spans="2:19">
      <c r="B49" s="6"/>
      <c r="C49" s="105"/>
      <c r="D49" s="6"/>
      <c r="E49" s="6"/>
      <c r="F49" s="106"/>
      <c r="G49" s="6"/>
      <c r="H49" s="6"/>
      <c r="I49" s="6"/>
      <c r="J49" s="6"/>
      <c r="K49" s="7"/>
      <c r="L49" s="7"/>
      <c r="M49" s="7"/>
      <c r="N49" s="8"/>
      <c r="O49" s="8"/>
      <c r="P49" s="8"/>
      <c r="Q49" s="8"/>
      <c r="R49" s="8"/>
      <c r="S49" s="8"/>
    </row>
    <row r="50" spans="2:19">
      <c r="B50" s="100"/>
      <c r="C50" s="101"/>
      <c r="D50" s="100"/>
      <c r="E50" s="100"/>
      <c r="F50" s="102"/>
      <c r="G50" s="100"/>
      <c r="H50" s="100"/>
      <c r="I50" s="100"/>
      <c r="J50" s="100"/>
      <c r="K50" s="103"/>
      <c r="L50" s="103"/>
      <c r="M50" s="103"/>
      <c r="N50" s="104"/>
      <c r="O50" s="104"/>
      <c r="P50" s="104"/>
      <c r="Q50" s="104"/>
      <c r="R50" s="104"/>
      <c r="S50" s="104"/>
    </row>
    <row r="51" spans="2:19">
      <c r="B51" s="6"/>
      <c r="C51" s="105"/>
      <c r="D51" s="6"/>
      <c r="E51" s="6"/>
      <c r="F51" s="106"/>
      <c r="G51" s="6"/>
      <c r="H51" s="6"/>
      <c r="I51" s="6"/>
      <c r="J51" s="6"/>
      <c r="K51" s="7"/>
      <c r="L51" s="7"/>
      <c r="M51" s="7"/>
      <c r="N51" s="8"/>
      <c r="O51" s="8"/>
      <c r="P51" s="8"/>
      <c r="Q51" s="8"/>
      <c r="R51" s="8"/>
      <c r="S51" s="8"/>
    </row>
    <row r="52" spans="2:19">
      <c r="B52" s="100"/>
      <c r="C52" s="101"/>
      <c r="D52" s="100"/>
      <c r="E52" s="100"/>
      <c r="F52" s="102"/>
      <c r="G52" s="100"/>
      <c r="H52" s="100"/>
      <c r="I52" s="100"/>
      <c r="J52" s="100"/>
      <c r="K52" s="103"/>
      <c r="L52" s="103"/>
      <c r="M52" s="103"/>
      <c r="N52" s="104"/>
      <c r="O52" s="104"/>
      <c r="P52" s="104"/>
      <c r="Q52" s="104"/>
      <c r="R52" s="104"/>
      <c r="S52" s="104"/>
    </row>
    <row r="53" spans="2:19">
      <c r="B53" s="6"/>
      <c r="C53" s="105"/>
      <c r="D53" s="6"/>
      <c r="E53" s="6"/>
      <c r="F53" s="106"/>
      <c r="G53" s="6"/>
      <c r="H53" s="6"/>
      <c r="I53" s="6"/>
      <c r="J53" s="6"/>
      <c r="K53" s="7"/>
      <c r="L53" s="7"/>
      <c r="M53" s="7"/>
      <c r="N53" s="8"/>
      <c r="O53" s="8"/>
      <c r="P53" s="8"/>
      <c r="Q53" s="8"/>
      <c r="R53" s="8"/>
      <c r="S53" s="8"/>
    </row>
    <row r="54" spans="2:19">
      <c r="B54" s="100"/>
      <c r="C54" s="101"/>
      <c r="D54" s="100"/>
      <c r="E54" s="100"/>
      <c r="F54" s="102"/>
      <c r="G54" s="100"/>
      <c r="H54" s="100"/>
      <c r="I54" s="100"/>
      <c r="J54" s="100"/>
      <c r="K54" s="103"/>
      <c r="L54" s="103"/>
      <c r="M54" s="103"/>
      <c r="N54" s="104"/>
      <c r="O54" s="104"/>
      <c r="P54" s="104"/>
      <c r="Q54" s="104"/>
      <c r="R54" s="104"/>
      <c r="S54" s="104"/>
    </row>
    <row r="55" spans="2:19">
      <c r="B55" s="6"/>
      <c r="C55" s="105"/>
      <c r="D55" s="6"/>
      <c r="E55" s="6"/>
      <c r="F55" s="106"/>
      <c r="G55" s="6"/>
      <c r="H55" s="6"/>
      <c r="I55" s="6"/>
      <c r="J55" s="6"/>
      <c r="K55" s="7"/>
      <c r="L55" s="7"/>
      <c r="M55" s="7"/>
      <c r="N55" s="8"/>
      <c r="O55" s="8"/>
      <c r="P55" s="8"/>
      <c r="Q55" s="8"/>
      <c r="R55" s="8"/>
      <c r="S55" s="8"/>
    </row>
    <row r="56" spans="2:19">
      <c r="B56" s="100"/>
      <c r="C56" s="101"/>
      <c r="D56" s="100"/>
      <c r="E56" s="100"/>
      <c r="F56" s="102"/>
      <c r="G56" s="100"/>
      <c r="H56" s="100"/>
      <c r="I56" s="100"/>
      <c r="J56" s="100"/>
      <c r="K56" s="103"/>
      <c r="L56" s="103"/>
      <c r="M56" s="103"/>
      <c r="N56" s="104"/>
      <c r="O56" s="104"/>
      <c r="P56" s="104"/>
      <c r="Q56" s="104"/>
      <c r="R56" s="104"/>
      <c r="S56" s="104"/>
    </row>
    <row r="57" spans="2:19">
      <c r="B57" s="6"/>
      <c r="C57" s="105"/>
      <c r="D57" s="6"/>
      <c r="E57" s="6"/>
      <c r="F57" s="106"/>
      <c r="G57" s="6"/>
      <c r="H57" s="6"/>
      <c r="I57" s="6"/>
      <c r="J57" s="6"/>
      <c r="K57" s="7"/>
      <c r="L57" s="7"/>
      <c r="M57" s="7"/>
      <c r="N57" s="8"/>
      <c r="O57" s="8"/>
      <c r="P57" s="8"/>
      <c r="Q57" s="8"/>
      <c r="R57" s="8"/>
      <c r="S57" s="8"/>
    </row>
    <row r="58" spans="2:19">
      <c r="B58" s="100"/>
      <c r="C58" s="101"/>
      <c r="D58" s="100"/>
      <c r="E58" s="100"/>
      <c r="F58" s="102"/>
      <c r="G58" s="100"/>
      <c r="H58" s="100"/>
      <c r="I58" s="100"/>
      <c r="J58" s="100"/>
      <c r="K58" s="103"/>
      <c r="L58" s="103"/>
      <c r="M58" s="103"/>
      <c r="N58" s="104"/>
      <c r="O58" s="104"/>
      <c r="P58" s="104"/>
      <c r="Q58" s="104"/>
      <c r="R58" s="104"/>
      <c r="S58" s="104"/>
    </row>
    <row r="59" spans="2:19">
      <c r="B59" s="6"/>
      <c r="C59" s="105"/>
      <c r="D59" s="6"/>
      <c r="E59" s="6"/>
      <c r="F59" s="106"/>
      <c r="G59" s="6"/>
      <c r="H59" s="6"/>
      <c r="I59" s="6"/>
      <c r="J59" s="6"/>
      <c r="K59" s="7"/>
      <c r="L59" s="7"/>
      <c r="M59" s="7"/>
      <c r="N59" s="8"/>
      <c r="O59" s="8"/>
      <c r="P59" s="8"/>
      <c r="Q59" s="8"/>
      <c r="R59" s="8"/>
      <c r="S59" s="8"/>
    </row>
    <row r="60" spans="2:19">
      <c r="B60" s="100"/>
      <c r="C60" s="101"/>
      <c r="D60" s="100"/>
      <c r="E60" s="100"/>
      <c r="F60" s="102"/>
      <c r="G60" s="100"/>
      <c r="H60" s="100"/>
      <c r="I60" s="100"/>
      <c r="J60" s="100"/>
      <c r="K60" s="103"/>
      <c r="L60" s="103"/>
      <c r="M60" s="103"/>
      <c r="N60" s="104"/>
      <c r="O60" s="104"/>
      <c r="P60" s="104"/>
      <c r="Q60" s="104"/>
      <c r="R60" s="104"/>
      <c r="S60" s="104"/>
    </row>
    <row r="61" spans="2:19">
      <c r="B61" s="6"/>
      <c r="C61" s="105"/>
      <c r="D61" s="6"/>
      <c r="E61" s="6"/>
      <c r="F61" s="106"/>
      <c r="G61" s="6"/>
      <c r="H61" s="6"/>
      <c r="I61" s="6"/>
      <c r="J61" s="6"/>
      <c r="K61" s="7"/>
      <c r="L61" s="7"/>
      <c r="M61" s="7"/>
      <c r="N61" s="8"/>
      <c r="O61" s="8"/>
      <c r="P61" s="8"/>
      <c r="Q61" s="8"/>
      <c r="R61" s="8"/>
      <c r="S61" s="8"/>
    </row>
    <row r="62" spans="2:19">
      <c r="B62" s="100"/>
      <c r="C62" s="101"/>
      <c r="D62" s="100"/>
      <c r="E62" s="100"/>
      <c r="F62" s="102"/>
      <c r="G62" s="100"/>
      <c r="H62" s="100"/>
      <c r="I62" s="100"/>
      <c r="J62" s="100"/>
      <c r="K62" s="103"/>
      <c r="L62" s="103"/>
      <c r="M62" s="103"/>
      <c r="N62" s="104"/>
      <c r="O62" s="104"/>
      <c r="P62" s="104"/>
      <c r="Q62" s="104"/>
      <c r="R62" s="104"/>
      <c r="S62" s="104"/>
    </row>
    <row r="63" spans="2:19">
      <c r="B63" s="6"/>
      <c r="C63" s="105"/>
      <c r="D63" s="6"/>
      <c r="E63" s="6"/>
      <c r="F63" s="106"/>
      <c r="G63" s="6"/>
      <c r="H63" s="6"/>
      <c r="I63" s="6"/>
      <c r="J63" s="6"/>
      <c r="K63" s="7"/>
      <c r="L63" s="7"/>
      <c r="M63" s="7"/>
      <c r="N63" s="8"/>
      <c r="O63" s="8"/>
      <c r="P63" s="8"/>
      <c r="Q63" s="8"/>
      <c r="R63" s="8"/>
      <c r="S63" s="8"/>
    </row>
    <row r="64" spans="2:19">
      <c r="B64" s="100"/>
      <c r="C64" s="101"/>
      <c r="D64" s="100"/>
      <c r="E64" s="100"/>
      <c r="F64" s="102"/>
      <c r="G64" s="100"/>
      <c r="H64" s="100"/>
      <c r="I64" s="100"/>
      <c r="J64" s="100"/>
      <c r="K64" s="103"/>
      <c r="L64" s="103"/>
      <c r="M64" s="103"/>
      <c r="N64" s="104"/>
      <c r="O64" s="104"/>
      <c r="P64" s="104"/>
      <c r="Q64" s="104"/>
      <c r="R64" s="104"/>
      <c r="S64" s="104"/>
    </row>
    <row r="65" spans="2:19">
      <c r="B65" s="6"/>
      <c r="C65" s="105"/>
      <c r="D65" s="6"/>
      <c r="E65" s="6"/>
      <c r="F65" s="106"/>
      <c r="G65" s="6"/>
      <c r="H65" s="6"/>
      <c r="I65" s="6"/>
      <c r="J65" s="6"/>
      <c r="K65" s="7"/>
      <c r="L65" s="7"/>
      <c r="M65" s="7"/>
      <c r="N65" s="8"/>
      <c r="O65" s="8"/>
      <c r="P65" s="8"/>
      <c r="Q65" s="8"/>
      <c r="R65" s="8"/>
      <c r="S65" s="8"/>
    </row>
    <row r="66" spans="2:19">
      <c r="B66" s="100"/>
      <c r="C66" s="101"/>
      <c r="D66" s="100"/>
      <c r="E66" s="100"/>
      <c r="F66" s="102"/>
      <c r="G66" s="100"/>
      <c r="H66" s="100"/>
      <c r="I66" s="100"/>
      <c r="J66" s="100"/>
      <c r="K66" s="103"/>
      <c r="L66" s="103"/>
      <c r="M66" s="103"/>
      <c r="N66" s="104"/>
      <c r="O66" s="104"/>
      <c r="P66" s="104"/>
      <c r="Q66" s="104"/>
      <c r="R66" s="104"/>
      <c r="S66" s="104"/>
    </row>
    <row r="67" spans="2:19">
      <c r="B67" s="6"/>
      <c r="C67" s="105"/>
      <c r="D67" s="6"/>
      <c r="E67" s="6"/>
      <c r="F67" s="106"/>
      <c r="G67" s="6"/>
      <c r="H67" s="6"/>
      <c r="I67" s="6"/>
      <c r="J67" s="6"/>
      <c r="K67" s="7"/>
      <c r="L67" s="7"/>
      <c r="M67" s="7"/>
      <c r="N67" s="8"/>
      <c r="O67" s="8"/>
      <c r="P67" s="8"/>
      <c r="Q67" s="8"/>
      <c r="R67" s="8"/>
      <c r="S67" s="8"/>
    </row>
    <row r="68" spans="2:19">
      <c r="B68" s="100"/>
      <c r="C68" s="101"/>
      <c r="D68" s="100"/>
      <c r="E68" s="100"/>
      <c r="F68" s="102"/>
      <c r="G68" s="100"/>
      <c r="H68" s="100"/>
      <c r="I68" s="100"/>
      <c r="J68" s="100"/>
      <c r="K68" s="103"/>
      <c r="L68" s="103"/>
      <c r="M68" s="103"/>
      <c r="N68" s="104"/>
      <c r="O68" s="104"/>
      <c r="P68" s="104"/>
      <c r="Q68" s="104"/>
      <c r="R68" s="104"/>
      <c r="S68" s="104"/>
    </row>
    <row r="69" spans="2:19">
      <c r="B69" s="6"/>
      <c r="C69" s="105"/>
      <c r="D69" s="6"/>
      <c r="E69" s="6"/>
      <c r="F69" s="106"/>
      <c r="G69" s="6"/>
      <c r="H69" s="6"/>
      <c r="I69" s="6"/>
      <c r="J69" s="6"/>
      <c r="K69" s="7"/>
      <c r="L69" s="7"/>
      <c r="M69" s="7"/>
      <c r="N69" s="8"/>
      <c r="O69" s="8"/>
      <c r="P69" s="8"/>
      <c r="Q69" s="8"/>
      <c r="R69" s="8"/>
      <c r="S69" s="8"/>
    </row>
    <row r="70" spans="2:19">
      <c r="B70" s="100"/>
      <c r="C70" s="101"/>
      <c r="D70" s="100"/>
      <c r="E70" s="100"/>
      <c r="F70" s="102"/>
      <c r="G70" s="100"/>
      <c r="H70" s="100"/>
      <c r="I70" s="100"/>
      <c r="J70" s="100"/>
      <c r="K70" s="103"/>
      <c r="L70" s="103"/>
      <c r="M70" s="103"/>
      <c r="N70" s="104"/>
      <c r="O70" s="104"/>
      <c r="P70" s="104"/>
      <c r="Q70" s="104"/>
      <c r="R70" s="104"/>
      <c r="S70" s="104"/>
    </row>
    <row r="71" spans="2:19">
      <c r="B71" s="6"/>
      <c r="C71" s="105"/>
      <c r="D71" s="6"/>
      <c r="E71" s="6"/>
      <c r="F71" s="106"/>
      <c r="G71" s="6"/>
      <c r="H71" s="6"/>
      <c r="I71" s="6"/>
      <c r="J71" s="6"/>
      <c r="K71" s="7"/>
      <c r="L71" s="7"/>
      <c r="M71" s="7"/>
      <c r="N71" s="8"/>
      <c r="O71" s="8"/>
      <c r="P71" s="8"/>
      <c r="Q71" s="8"/>
      <c r="R71" s="8"/>
      <c r="S71" s="8"/>
    </row>
    <row r="72" spans="2:19">
      <c r="B72" s="100"/>
      <c r="C72" s="101"/>
      <c r="D72" s="100"/>
      <c r="E72" s="100"/>
      <c r="F72" s="102"/>
      <c r="G72" s="100"/>
      <c r="H72" s="100"/>
      <c r="I72" s="100"/>
      <c r="J72" s="100"/>
      <c r="K72" s="103"/>
      <c r="L72" s="103"/>
      <c r="M72" s="103"/>
      <c r="N72" s="104"/>
      <c r="O72" s="104"/>
      <c r="P72" s="104"/>
      <c r="Q72" s="104"/>
      <c r="R72" s="104"/>
      <c r="S72" s="104"/>
    </row>
    <row r="73" spans="2:19">
      <c r="B73" s="6"/>
      <c r="C73" s="105"/>
      <c r="D73" s="6"/>
      <c r="E73" s="6"/>
      <c r="F73" s="106"/>
      <c r="G73" s="6"/>
      <c r="H73" s="6"/>
      <c r="I73" s="6"/>
      <c r="J73" s="6"/>
      <c r="K73" s="7"/>
      <c r="L73" s="7"/>
      <c r="M73" s="7"/>
      <c r="N73" s="8"/>
      <c r="O73" s="8"/>
      <c r="P73" s="8"/>
      <c r="Q73" s="8"/>
      <c r="R73" s="8"/>
      <c r="S73" s="8"/>
    </row>
    <row r="74" spans="2:19">
      <c r="B74" s="100"/>
      <c r="C74" s="101"/>
      <c r="D74" s="100"/>
      <c r="E74" s="100"/>
      <c r="F74" s="102"/>
      <c r="G74" s="100"/>
      <c r="H74" s="100"/>
      <c r="I74" s="100"/>
      <c r="J74" s="100"/>
      <c r="K74" s="103"/>
      <c r="L74" s="103"/>
      <c r="M74" s="103"/>
      <c r="N74" s="104"/>
      <c r="O74" s="104"/>
      <c r="P74" s="104"/>
      <c r="Q74" s="104"/>
      <c r="R74" s="104"/>
      <c r="S74" s="104"/>
    </row>
    <row r="75" spans="2:19">
      <c r="B75" s="6"/>
      <c r="C75" s="105"/>
      <c r="D75" s="6"/>
      <c r="E75" s="6"/>
      <c r="F75" s="106"/>
      <c r="G75" s="6"/>
      <c r="H75" s="6"/>
      <c r="I75" s="6"/>
      <c r="J75" s="6"/>
      <c r="K75" s="7"/>
      <c r="L75" s="7"/>
      <c r="M75" s="7"/>
      <c r="N75" s="8"/>
      <c r="O75" s="8"/>
      <c r="P75" s="8"/>
      <c r="Q75" s="8"/>
      <c r="R75" s="8"/>
      <c r="S75" s="8"/>
    </row>
    <row r="76" spans="2:19">
      <c r="B76" s="100"/>
      <c r="C76" s="101"/>
      <c r="D76" s="100"/>
      <c r="E76" s="100"/>
      <c r="F76" s="102"/>
      <c r="G76" s="100"/>
      <c r="H76" s="100"/>
      <c r="I76" s="100"/>
      <c r="J76" s="100"/>
      <c r="K76" s="103"/>
      <c r="L76" s="103"/>
      <c r="M76" s="103"/>
      <c r="N76" s="104"/>
      <c r="O76" s="104"/>
      <c r="P76" s="104"/>
      <c r="Q76" s="104"/>
      <c r="R76" s="104"/>
      <c r="S76" s="104"/>
    </row>
    <row r="77" spans="2:19">
      <c r="B77" s="6"/>
      <c r="C77" s="105"/>
      <c r="D77" s="6"/>
      <c r="E77" s="6"/>
      <c r="F77" s="106"/>
      <c r="G77" s="6"/>
      <c r="H77" s="6"/>
      <c r="I77" s="6"/>
      <c r="J77" s="6"/>
      <c r="K77" s="7"/>
      <c r="L77" s="7"/>
      <c r="M77" s="7"/>
      <c r="N77" s="8"/>
      <c r="O77" s="8"/>
      <c r="P77" s="8"/>
      <c r="Q77" s="8"/>
      <c r="R77" s="8"/>
      <c r="S77" s="8"/>
    </row>
    <row r="78" spans="2:19">
      <c r="B78" s="100"/>
      <c r="C78" s="101"/>
      <c r="D78" s="100"/>
      <c r="E78" s="100"/>
      <c r="F78" s="102"/>
      <c r="G78" s="100"/>
      <c r="H78" s="100"/>
      <c r="I78" s="100"/>
      <c r="J78" s="100"/>
      <c r="K78" s="103"/>
      <c r="L78" s="103"/>
      <c r="M78" s="103"/>
      <c r="N78" s="104"/>
      <c r="O78" s="104"/>
      <c r="P78" s="104"/>
      <c r="Q78" s="104"/>
      <c r="R78" s="104"/>
      <c r="S78" s="104"/>
    </row>
    <row r="79" spans="2:19">
      <c r="B79" s="6"/>
      <c r="C79" s="105"/>
      <c r="D79" s="6"/>
      <c r="E79" s="6"/>
      <c r="F79" s="106"/>
      <c r="G79" s="6"/>
      <c r="H79" s="6"/>
      <c r="I79" s="6"/>
      <c r="J79" s="6"/>
      <c r="K79" s="7"/>
      <c r="L79" s="7"/>
      <c r="M79" s="7"/>
      <c r="N79" s="8"/>
      <c r="O79" s="8"/>
      <c r="P79" s="8"/>
      <c r="Q79" s="8"/>
      <c r="R79" s="8"/>
      <c r="S79" s="8"/>
    </row>
    <row r="80" spans="2:19">
      <c r="B80" s="100"/>
      <c r="C80" s="101"/>
      <c r="D80" s="100"/>
      <c r="E80" s="100"/>
      <c r="F80" s="102"/>
      <c r="G80" s="100"/>
      <c r="H80" s="100"/>
      <c r="I80" s="100"/>
      <c r="J80" s="100"/>
      <c r="K80" s="103"/>
      <c r="L80" s="103"/>
      <c r="M80" s="103"/>
      <c r="N80" s="104"/>
      <c r="O80" s="104"/>
      <c r="P80" s="104"/>
      <c r="Q80" s="104"/>
      <c r="R80" s="104"/>
      <c r="S80" s="104"/>
    </row>
    <row r="81" spans="2:19">
      <c r="B81" s="6"/>
      <c r="C81" s="105"/>
      <c r="D81" s="6"/>
      <c r="E81" s="6"/>
      <c r="F81" s="106"/>
      <c r="G81" s="6"/>
      <c r="H81" s="6"/>
      <c r="I81" s="6"/>
      <c r="J81" s="6"/>
      <c r="K81" s="7"/>
      <c r="L81" s="7"/>
      <c r="M81" s="7"/>
      <c r="N81" s="8"/>
      <c r="O81" s="8"/>
      <c r="P81" s="8"/>
      <c r="Q81" s="8"/>
      <c r="R81" s="8"/>
      <c r="S81" s="8"/>
    </row>
    <row r="82" spans="2:19">
      <c r="B82" s="100"/>
      <c r="C82" s="101"/>
      <c r="D82" s="100"/>
      <c r="E82" s="100"/>
      <c r="F82" s="102"/>
      <c r="G82" s="100"/>
      <c r="H82" s="100"/>
      <c r="I82" s="100"/>
      <c r="J82" s="100"/>
      <c r="K82" s="103"/>
      <c r="L82" s="103"/>
      <c r="M82" s="103"/>
      <c r="N82" s="104"/>
      <c r="O82" s="104"/>
      <c r="P82" s="104"/>
      <c r="Q82" s="104"/>
      <c r="R82" s="104"/>
      <c r="S82" s="104"/>
    </row>
    <row r="83" spans="2:19">
      <c r="B83" s="6"/>
      <c r="C83" s="105"/>
      <c r="D83" s="6"/>
      <c r="E83" s="6"/>
      <c r="F83" s="106"/>
      <c r="G83" s="6"/>
      <c r="H83" s="6"/>
      <c r="I83" s="6"/>
      <c r="J83" s="6"/>
      <c r="K83" s="7"/>
      <c r="L83" s="7"/>
      <c r="M83" s="7"/>
      <c r="N83" s="8"/>
      <c r="O83" s="8"/>
      <c r="P83" s="8"/>
      <c r="Q83" s="8"/>
      <c r="R83" s="8"/>
      <c r="S83" s="8"/>
    </row>
    <row r="84" spans="2:19">
      <c r="B84" s="100"/>
      <c r="C84" s="101"/>
      <c r="D84" s="100"/>
      <c r="E84" s="100"/>
      <c r="F84" s="102"/>
      <c r="G84" s="100"/>
      <c r="H84" s="100"/>
      <c r="I84" s="100"/>
      <c r="J84" s="100"/>
      <c r="K84" s="103"/>
      <c r="L84" s="103"/>
      <c r="M84" s="103"/>
      <c r="N84" s="104"/>
      <c r="O84" s="104"/>
      <c r="P84" s="104"/>
      <c r="Q84" s="104"/>
      <c r="R84" s="104"/>
      <c r="S84" s="104"/>
    </row>
    <row r="85" spans="2:19">
      <c r="B85" s="6"/>
      <c r="C85" s="105"/>
      <c r="D85" s="6"/>
      <c r="E85" s="6"/>
      <c r="F85" s="106"/>
      <c r="G85" s="6"/>
      <c r="H85" s="6"/>
      <c r="I85" s="6"/>
      <c r="J85" s="6"/>
      <c r="K85" s="7"/>
      <c r="L85" s="7"/>
      <c r="M85" s="7"/>
      <c r="N85" s="8"/>
      <c r="O85" s="8"/>
      <c r="P85" s="8"/>
      <c r="Q85" s="8"/>
      <c r="R85" s="8"/>
      <c r="S85" s="8"/>
    </row>
    <row r="86" spans="2:19">
      <c r="B86" s="100"/>
      <c r="C86" s="101"/>
      <c r="D86" s="100"/>
      <c r="E86" s="100"/>
      <c r="F86" s="102"/>
      <c r="G86" s="100"/>
      <c r="H86" s="100"/>
      <c r="I86" s="100"/>
      <c r="J86" s="100"/>
      <c r="K86" s="103"/>
      <c r="L86" s="103"/>
      <c r="M86" s="103"/>
      <c r="N86" s="104"/>
      <c r="O86" s="104"/>
      <c r="P86" s="104"/>
      <c r="Q86" s="104"/>
      <c r="R86" s="104"/>
      <c r="S86" s="104"/>
    </row>
    <row r="87" spans="2:19">
      <c r="B87" s="6"/>
      <c r="C87" s="105"/>
      <c r="D87" s="6"/>
      <c r="E87" s="6"/>
      <c r="F87" s="106"/>
      <c r="G87" s="6"/>
      <c r="H87" s="6"/>
      <c r="I87" s="6"/>
      <c r="J87" s="6"/>
      <c r="K87" s="7"/>
      <c r="L87" s="7"/>
      <c r="M87" s="7"/>
      <c r="N87" s="8"/>
      <c r="O87" s="8"/>
      <c r="P87" s="8"/>
      <c r="Q87" s="8"/>
      <c r="R87" s="8"/>
      <c r="S87" s="8"/>
    </row>
    <row r="88" spans="2:19">
      <c r="B88" s="100"/>
      <c r="C88" s="101"/>
      <c r="D88" s="100"/>
      <c r="E88" s="100"/>
      <c r="F88" s="102"/>
      <c r="G88" s="100"/>
      <c r="H88" s="100"/>
      <c r="I88" s="100"/>
      <c r="J88" s="100"/>
      <c r="K88" s="103"/>
      <c r="L88" s="103"/>
      <c r="M88" s="103"/>
      <c r="N88" s="104"/>
      <c r="O88" s="104"/>
      <c r="P88" s="104"/>
      <c r="Q88" s="104"/>
      <c r="R88" s="104"/>
      <c r="S88" s="104"/>
    </row>
    <row r="89" spans="2:19">
      <c r="B89" s="6"/>
      <c r="C89" s="105"/>
      <c r="D89" s="6"/>
      <c r="E89" s="6"/>
      <c r="F89" s="106"/>
      <c r="G89" s="6"/>
      <c r="H89" s="6"/>
      <c r="I89" s="6"/>
      <c r="J89" s="6"/>
      <c r="K89" s="7"/>
      <c r="L89" s="7"/>
      <c r="M89" s="7"/>
      <c r="N89" s="8"/>
      <c r="O89" s="8"/>
      <c r="P89" s="8"/>
      <c r="Q89" s="8"/>
      <c r="R89" s="8"/>
      <c r="S89" s="8"/>
    </row>
    <row r="90" spans="2:19">
      <c r="B90" s="100"/>
      <c r="C90" s="101"/>
      <c r="D90" s="100"/>
      <c r="E90" s="100"/>
      <c r="F90" s="102"/>
      <c r="G90" s="100"/>
      <c r="H90" s="100"/>
      <c r="I90" s="100"/>
      <c r="J90" s="100"/>
      <c r="K90" s="103"/>
      <c r="L90" s="103"/>
      <c r="M90" s="103"/>
      <c r="N90" s="104"/>
      <c r="O90" s="104"/>
      <c r="P90" s="104"/>
      <c r="Q90" s="104"/>
      <c r="R90" s="104"/>
      <c r="S90" s="104"/>
    </row>
    <row r="91" spans="2:19">
      <c r="B91" s="6"/>
      <c r="C91" s="105"/>
      <c r="D91" s="6"/>
      <c r="E91" s="6"/>
      <c r="F91" s="106"/>
      <c r="G91" s="6"/>
      <c r="H91" s="6"/>
      <c r="I91" s="6"/>
      <c r="J91" s="6"/>
      <c r="K91" s="7"/>
      <c r="L91" s="7"/>
      <c r="M91" s="7"/>
      <c r="N91" s="8"/>
      <c r="O91" s="8"/>
      <c r="P91" s="8"/>
      <c r="Q91" s="8"/>
      <c r="R91" s="8"/>
      <c r="S91" s="8"/>
    </row>
    <row r="92" spans="2:19">
      <c r="B92" s="100"/>
      <c r="C92" s="101"/>
      <c r="D92" s="100"/>
      <c r="E92" s="100"/>
      <c r="F92" s="102"/>
      <c r="G92" s="100"/>
      <c r="H92" s="100"/>
      <c r="I92" s="100"/>
      <c r="J92" s="100"/>
      <c r="K92" s="103"/>
      <c r="L92" s="103"/>
      <c r="M92" s="103"/>
      <c r="N92" s="104"/>
      <c r="O92" s="104"/>
      <c r="P92" s="104"/>
      <c r="Q92" s="104"/>
      <c r="R92" s="104"/>
      <c r="S92" s="104"/>
    </row>
    <row r="93" spans="2:19">
      <c r="B93" s="6"/>
      <c r="C93" s="105"/>
      <c r="D93" s="6"/>
      <c r="E93" s="6"/>
      <c r="F93" s="106"/>
      <c r="G93" s="6"/>
      <c r="H93" s="6"/>
      <c r="I93" s="6"/>
      <c r="J93" s="6"/>
      <c r="K93" s="7"/>
      <c r="L93" s="7"/>
      <c r="M93" s="7"/>
      <c r="N93" s="8"/>
      <c r="O93" s="8"/>
      <c r="P93" s="8"/>
      <c r="Q93" s="8"/>
      <c r="R93" s="8"/>
      <c r="S93" s="8"/>
    </row>
    <row r="94" spans="2:19">
      <c r="B94" s="100"/>
      <c r="C94" s="101"/>
      <c r="D94" s="100"/>
      <c r="E94" s="100"/>
      <c r="F94" s="102"/>
      <c r="G94" s="100"/>
      <c r="H94" s="100"/>
      <c r="I94" s="100"/>
      <c r="J94" s="100"/>
      <c r="K94" s="103"/>
      <c r="L94" s="103"/>
      <c r="M94" s="103"/>
      <c r="N94" s="104"/>
      <c r="O94" s="104"/>
      <c r="P94" s="104"/>
      <c r="Q94" s="104"/>
      <c r="R94" s="104"/>
      <c r="S94" s="104"/>
    </row>
    <row r="95" spans="2:19">
      <c r="B95" s="6"/>
      <c r="C95" s="105"/>
      <c r="D95" s="6"/>
      <c r="E95" s="6"/>
      <c r="F95" s="106"/>
      <c r="G95" s="6"/>
      <c r="H95" s="6"/>
      <c r="I95" s="6"/>
      <c r="J95" s="6"/>
      <c r="K95" s="7"/>
      <c r="L95" s="7"/>
      <c r="M95" s="7"/>
      <c r="N95" s="8"/>
      <c r="O95" s="8"/>
      <c r="P95" s="8"/>
      <c r="Q95" s="8"/>
      <c r="R95" s="8"/>
      <c r="S95" s="8"/>
    </row>
    <row r="96" spans="2:19">
      <c r="B96" s="100"/>
      <c r="C96" s="101"/>
      <c r="D96" s="100"/>
      <c r="E96" s="100"/>
      <c r="F96" s="102"/>
      <c r="G96" s="100"/>
      <c r="H96" s="100"/>
      <c r="I96" s="100"/>
      <c r="J96" s="100"/>
      <c r="K96" s="103"/>
      <c r="L96" s="103"/>
      <c r="M96" s="103"/>
      <c r="N96" s="104"/>
      <c r="O96" s="104"/>
      <c r="P96" s="104"/>
      <c r="Q96" s="104"/>
      <c r="R96" s="104"/>
      <c r="S96" s="104"/>
    </row>
    <row r="97" spans="2:19">
      <c r="B97" s="6"/>
      <c r="C97" s="105"/>
      <c r="D97" s="6"/>
      <c r="E97" s="6"/>
      <c r="F97" s="106"/>
      <c r="G97" s="6"/>
      <c r="H97" s="6"/>
      <c r="I97" s="6"/>
      <c r="J97" s="6"/>
      <c r="K97" s="7"/>
      <c r="L97" s="7"/>
      <c r="M97" s="7"/>
      <c r="N97" s="8"/>
      <c r="O97" s="8"/>
      <c r="P97" s="8"/>
      <c r="Q97" s="8"/>
      <c r="R97" s="8"/>
      <c r="S97" s="8"/>
    </row>
    <row r="98" spans="2:19">
      <c r="B98" s="100"/>
      <c r="C98" s="101"/>
      <c r="D98" s="100"/>
      <c r="E98" s="100"/>
      <c r="F98" s="102"/>
      <c r="G98" s="100"/>
      <c r="H98" s="100"/>
      <c r="I98" s="100"/>
      <c r="J98" s="100"/>
      <c r="K98" s="103"/>
      <c r="L98" s="103"/>
      <c r="M98" s="103"/>
      <c r="N98" s="104"/>
      <c r="O98" s="104"/>
      <c r="P98" s="104"/>
      <c r="Q98" s="104"/>
      <c r="R98" s="104"/>
      <c r="S98" s="104"/>
    </row>
    <row r="99" spans="2:19">
      <c r="B99" s="6"/>
      <c r="C99" s="105"/>
      <c r="D99" s="6"/>
      <c r="E99" s="6"/>
      <c r="F99" s="106"/>
      <c r="G99" s="6"/>
      <c r="H99" s="6"/>
      <c r="I99" s="6"/>
      <c r="J99" s="6"/>
      <c r="K99" s="7"/>
      <c r="L99" s="7"/>
      <c r="M99" s="7"/>
      <c r="N99" s="8"/>
      <c r="O99" s="8"/>
      <c r="P99" s="8"/>
      <c r="Q99" s="8"/>
      <c r="R99" s="8"/>
      <c r="S99" s="8"/>
    </row>
    <row r="100" spans="2:19">
      <c r="B100" s="100"/>
      <c r="C100" s="101"/>
      <c r="D100" s="100"/>
      <c r="E100" s="100"/>
      <c r="F100" s="102"/>
      <c r="G100" s="100"/>
      <c r="H100" s="100"/>
      <c r="I100" s="100"/>
      <c r="J100" s="100"/>
      <c r="K100" s="103"/>
      <c r="L100" s="103"/>
      <c r="M100" s="103"/>
      <c r="N100" s="104"/>
      <c r="O100" s="104"/>
      <c r="P100" s="104"/>
      <c r="Q100" s="104"/>
      <c r="R100" s="104"/>
      <c r="S100" s="104"/>
    </row>
    <row r="101" spans="2:19">
      <c r="B101" s="6"/>
      <c r="C101" s="105"/>
      <c r="D101" s="6"/>
      <c r="E101" s="6"/>
      <c r="F101" s="106"/>
      <c r="G101" s="6"/>
      <c r="H101" s="6"/>
      <c r="I101" s="6"/>
      <c r="J101" s="6"/>
      <c r="K101" s="7"/>
      <c r="L101" s="7"/>
      <c r="M101" s="7"/>
      <c r="N101" s="8"/>
      <c r="O101" s="8"/>
      <c r="P101" s="8"/>
      <c r="Q101" s="8"/>
      <c r="R101" s="8"/>
      <c r="S101" s="8"/>
    </row>
    <row r="102" spans="2:19">
      <c r="B102" s="100"/>
      <c r="C102" s="101"/>
      <c r="D102" s="100"/>
      <c r="E102" s="100"/>
      <c r="F102" s="102"/>
      <c r="G102" s="100"/>
      <c r="H102" s="100"/>
      <c r="I102" s="100"/>
      <c r="J102" s="100"/>
      <c r="K102" s="103"/>
      <c r="L102" s="103"/>
      <c r="M102" s="103"/>
      <c r="N102" s="104"/>
      <c r="O102" s="104"/>
      <c r="P102" s="104"/>
      <c r="Q102" s="104"/>
      <c r="R102" s="104"/>
      <c r="S102" s="104"/>
    </row>
    <row r="103" spans="2:19">
      <c r="B103" s="6"/>
      <c r="C103" s="105"/>
      <c r="D103" s="6"/>
      <c r="E103" s="6"/>
      <c r="F103" s="106"/>
      <c r="G103" s="6"/>
      <c r="H103" s="6"/>
      <c r="I103" s="6"/>
      <c r="J103" s="6"/>
      <c r="K103" s="7"/>
      <c r="L103" s="7"/>
      <c r="M103" s="7"/>
      <c r="N103" s="8"/>
      <c r="O103" s="8"/>
      <c r="P103" s="8"/>
      <c r="Q103" s="8"/>
      <c r="R103" s="8"/>
      <c r="S103" s="8"/>
    </row>
    <row r="104" spans="2:19">
      <c r="B104" s="100"/>
      <c r="C104" s="101"/>
      <c r="D104" s="100"/>
      <c r="E104" s="100"/>
      <c r="F104" s="102"/>
      <c r="G104" s="100"/>
      <c r="H104" s="100"/>
      <c r="I104" s="100"/>
      <c r="J104" s="100"/>
      <c r="K104" s="103"/>
      <c r="L104" s="103"/>
      <c r="M104" s="103"/>
      <c r="N104" s="104"/>
      <c r="O104" s="104"/>
      <c r="P104" s="104"/>
      <c r="Q104" s="104"/>
      <c r="R104" s="104"/>
      <c r="S104" s="104"/>
    </row>
    <row r="105" spans="2:19">
      <c r="B105" s="6"/>
      <c r="C105" s="105"/>
      <c r="D105" s="6"/>
      <c r="E105" s="6"/>
      <c r="F105" s="106"/>
      <c r="G105" s="6"/>
      <c r="H105" s="6"/>
      <c r="I105" s="6"/>
      <c r="J105" s="6"/>
      <c r="K105" s="7"/>
      <c r="L105" s="7"/>
      <c r="M105" s="7"/>
      <c r="N105" s="8"/>
      <c r="O105" s="8"/>
      <c r="P105" s="8"/>
      <c r="Q105" s="8"/>
      <c r="R105" s="8"/>
      <c r="S105" s="8"/>
    </row>
    <row r="106" spans="2:19">
      <c r="B106" s="100"/>
      <c r="C106" s="101"/>
      <c r="D106" s="100"/>
      <c r="E106" s="100"/>
      <c r="F106" s="102"/>
      <c r="G106" s="100"/>
      <c r="H106" s="100"/>
      <c r="I106" s="100"/>
      <c r="J106" s="100"/>
      <c r="K106" s="103"/>
      <c r="L106" s="103"/>
      <c r="M106" s="103"/>
      <c r="N106" s="104"/>
      <c r="O106" s="104"/>
      <c r="P106" s="104"/>
      <c r="Q106" s="104"/>
      <c r="R106" s="104"/>
      <c r="S106" s="104"/>
    </row>
    <row r="107" spans="2:19">
      <c r="B107" s="6"/>
      <c r="C107" s="105"/>
      <c r="D107" s="6"/>
      <c r="E107" s="6"/>
      <c r="F107" s="106"/>
      <c r="G107" s="6"/>
      <c r="H107" s="6"/>
      <c r="I107" s="6"/>
      <c r="J107" s="6"/>
      <c r="K107" s="7"/>
      <c r="L107" s="7"/>
      <c r="M107" s="7"/>
      <c r="N107" s="8"/>
      <c r="O107" s="8"/>
      <c r="P107" s="8"/>
      <c r="Q107" s="8"/>
      <c r="R107" s="8"/>
      <c r="S107" s="8"/>
    </row>
    <row r="108" spans="2:19">
      <c r="B108" s="100"/>
      <c r="C108" s="101"/>
      <c r="D108" s="100"/>
      <c r="E108" s="100"/>
      <c r="F108" s="102"/>
      <c r="G108" s="100"/>
      <c r="H108" s="100"/>
      <c r="I108" s="100"/>
      <c r="J108" s="100"/>
      <c r="K108" s="103"/>
      <c r="L108" s="103"/>
      <c r="M108" s="103"/>
      <c r="N108" s="104"/>
      <c r="O108" s="104"/>
      <c r="P108" s="104"/>
      <c r="Q108" s="104"/>
      <c r="R108" s="104"/>
      <c r="S108" s="104"/>
    </row>
    <row r="109" spans="2:19">
      <c r="B109" s="6"/>
      <c r="C109" s="105"/>
      <c r="D109" s="6"/>
      <c r="E109" s="6"/>
      <c r="F109" s="106"/>
      <c r="G109" s="6"/>
      <c r="H109" s="6"/>
      <c r="I109" s="6"/>
      <c r="J109" s="6"/>
      <c r="K109" s="7"/>
      <c r="L109" s="7"/>
      <c r="M109" s="7"/>
      <c r="N109" s="8"/>
      <c r="O109" s="8"/>
      <c r="P109" s="8"/>
      <c r="Q109" s="8"/>
      <c r="R109" s="8"/>
      <c r="S109" s="8"/>
    </row>
    <row r="110" spans="2:19">
      <c r="B110" s="100"/>
      <c r="C110" s="101"/>
      <c r="D110" s="100"/>
      <c r="E110" s="100"/>
      <c r="F110" s="102"/>
      <c r="G110" s="100"/>
      <c r="H110" s="100"/>
      <c r="I110" s="100"/>
      <c r="J110" s="100"/>
      <c r="K110" s="103"/>
      <c r="L110" s="103"/>
      <c r="M110" s="103"/>
      <c r="N110" s="104"/>
      <c r="O110" s="104"/>
      <c r="P110" s="104"/>
      <c r="Q110" s="104"/>
      <c r="R110" s="104"/>
      <c r="S110" s="104"/>
    </row>
    <row r="111" spans="2:19">
      <c r="B111" s="6"/>
      <c r="C111" s="105"/>
      <c r="D111" s="6"/>
      <c r="E111" s="6"/>
      <c r="F111" s="106"/>
      <c r="G111" s="6"/>
      <c r="H111" s="6"/>
      <c r="I111" s="6"/>
      <c r="J111" s="6"/>
      <c r="K111" s="7"/>
      <c r="L111" s="7"/>
      <c r="M111" s="7"/>
      <c r="N111" s="8"/>
      <c r="O111" s="8"/>
      <c r="P111" s="8"/>
      <c r="Q111" s="8"/>
      <c r="R111" s="8"/>
      <c r="S111" s="8"/>
    </row>
    <row r="112" spans="2:19">
      <c r="B112" s="100"/>
      <c r="C112" s="101"/>
      <c r="D112" s="100"/>
      <c r="E112" s="100"/>
      <c r="F112" s="102"/>
      <c r="G112" s="100"/>
      <c r="H112" s="100"/>
      <c r="I112" s="100"/>
      <c r="J112" s="100"/>
      <c r="K112" s="103"/>
      <c r="L112" s="103"/>
      <c r="M112" s="103"/>
      <c r="N112" s="104"/>
      <c r="O112" s="104"/>
      <c r="P112" s="104"/>
      <c r="Q112" s="104"/>
      <c r="R112" s="104"/>
      <c r="S112" s="104"/>
    </row>
    <row r="113" spans="2:19">
      <c r="B113" s="6"/>
      <c r="C113" s="105"/>
      <c r="D113" s="6"/>
      <c r="E113" s="6"/>
      <c r="F113" s="106"/>
      <c r="G113" s="6"/>
      <c r="H113" s="6"/>
      <c r="I113" s="6"/>
      <c r="J113" s="6"/>
      <c r="K113" s="7"/>
      <c r="L113" s="7"/>
      <c r="M113" s="7"/>
      <c r="N113" s="8"/>
      <c r="O113" s="8"/>
      <c r="P113" s="8"/>
      <c r="Q113" s="8"/>
      <c r="R113" s="8"/>
      <c r="S113" s="8"/>
    </row>
    <row r="114" spans="2:19">
      <c r="B114" s="100"/>
      <c r="C114" s="101"/>
      <c r="D114" s="100"/>
      <c r="E114" s="100"/>
      <c r="F114" s="102"/>
      <c r="G114" s="100"/>
      <c r="H114" s="100"/>
      <c r="I114" s="100"/>
      <c r="J114" s="100"/>
      <c r="K114" s="103"/>
      <c r="L114" s="103"/>
      <c r="M114" s="103"/>
      <c r="N114" s="104"/>
      <c r="O114" s="104"/>
      <c r="P114" s="104"/>
      <c r="Q114" s="104"/>
      <c r="R114" s="104"/>
      <c r="S114" s="104"/>
    </row>
    <row r="115" spans="2:19">
      <c r="B115" s="6"/>
      <c r="C115" s="105"/>
      <c r="D115" s="6"/>
      <c r="E115" s="6"/>
      <c r="F115" s="106"/>
      <c r="G115" s="6"/>
      <c r="H115" s="6"/>
      <c r="I115" s="6"/>
      <c r="J115" s="6"/>
      <c r="K115" s="7"/>
      <c r="L115" s="7"/>
      <c r="M115" s="7"/>
      <c r="N115" s="8"/>
      <c r="O115" s="8"/>
      <c r="P115" s="8"/>
      <c r="Q115" s="8"/>
      <c r="R115" s="8"/>
      <c r="S115" s="8"/>
    </row>
    <row r="116" spans="2:19">
      <c r="B116" s="100"/>
      <c r="C116" s="101"/>
      <c r="D116" s="100"/>
      <c r="E116" s="100"/>
      <c r="F116" s="102"/>
      <c r="G116" s="100"/>
      <c r="H116" s="100"/>
      <c r="I116" s="100"/>
      <c r="J116" s="100"/>
      <c r="K116" s="103"/>
      <c r="L116" s="103"/>
      <c r="M116" s="103"/>
      <c r="N116" s="104"/>
      <c r="O116" s="104"/>
      <c r="P116" s="104"/>
      <c r="Q116" s="104"/>
      <c r="R116" s="104"/>
      <c r="S116" s="104"/>
    </row>
    <row r="117" spans="2:19">
      <c r="B117" s="6"/>
      <c r="C117" s="105"/>
      <c r="D117" s="6"/>
      <c r="E117" s="6"/>
      <c r="F117" s="106"/>
      <c r="G117" s="6"/>
      <c r="H117" s="6"/>
      <c r="I117" s="6"/>
      <c r="J117" s="6"/>
      <c r="K117" s="7"/>
      <c r="L117" s="7"/>
      <c r="M117" s="7"/>
      <c r="N117" s="8"/>
      <c r="O117" s="8"/>
      <c r="P117" s="8"/>
      <c r="Q117" s="8"/>
      <c r="R117" s="8"/>
      <c r="S117" s="8"/>
    </row>
    <row r="118" spans="2:19">
      <c r="B118" s="100"/>
      <c r="C118" s="101"/>
      <c r="D118" s="100"/>
      <c r="E118" s="100"/>
      <c r="F118" s="102"/>
      <c r="G118" s="100"/>
      <c r="H118" s="100"/>
      <c r="I118" s="100"/>
      <c r="J118" s="100"/>
      <c r="K118" s="103"/>
      <c r="L118" s="103"/>
      <c r="M118" s="103"/>
      <c r="N118" s="104"/>
      <c r="O118" s="104"/>
      <c r="P118" s="104"/>
      <c r="Q118" s="104"/>
      <c r="R118" s="104"/>
      <c r="S118" s="104"/>
    </row>
    <row r="119" spans="2:19">
      <c r="B119" s="6"/>
      <c r="C119" s="105"/>
      <c r="D119" s="6"/>
      <c r="E119" s="6"/>
      <c r="F119" s="106"/>
      <c r="G119" s="6"/>
      <c r="H119" s="6"/>
      <c r="I119" s="6"/>
      <c r="J119" s="6"/>
      <c r="K119" s="7"/>
      <c r="L119" s="7"/>
      <c r="M119" s="7"/>
      <c r="N119" s="8"/>
      <c r="O119" s="8"/>
      <c r="P119" s="8"/>
      <c r="Q119" s="8"/>
      <c r="R119" s="8"/>
      <c r="S119" s="8"/>
    </row>
    <row r="120" spans="2:19">
      <c r="B120" s="100"/>
      <c r="C120" s="101"/>
      <c r="D120" s="100"/>
      <c r="E120" s="100"/>
      <c r="F120" s="102"/>
      <c r="G120" s="100"/>
      <c r="H120" s="100"/>
      <c r="I120" s="100"/>
      <c r="J120" s="100"/>
      <c r="K120" s="103"/>
      <c r="L120" s="103"/>
      <c r="M120" s="103"/>
      <c r="N120" s="104"/>
      <c r="O120" s="104"/>
      <c r="P120" s="104"/>
      <c r="Q120" s="104"/>
      <c r="R120" s="104"/>
      <c r="S120" s="104"/>
    </row>
    <row r="121" spans="2:19">
      <c r="B121" s="6"/>
      <c r="C121" s="105"/>
      <c r="D121" s="6"/>
      <c r="E121" s="6"/>
      <c r="F121" s="106"/>
      <c r="G121" s="6"/>
      <c r="H121" s="6"/>
      <c r="I121" s="6"/>
      <c r="J121" s="6"/>
      <c r="K121" s="7"/>
      <c r="L121" s="7"/>
      <c r="M121" s="7"/>
      <c r="N121" s="8"/>
      <c r="O121" s="8"/>
      <c r="P121" s="8"/>
      <c r="Q121" s="8"/>
      <c r="R121" s="8"/>
      <c r="S121" s="8"/>
    </row>
    <row r="122" spans="2:19">
      <c r="B122" s="100"/>
      <c r="C122" s="101"/>
      <c r="D122" s="100"/>
      <c r="E122" s="100"/>
      <c r="F122" s="102"/>
      <c r="G122" s="100"/>
      <c r="H122" s="100"/>
      <c r="I122" s="100"/>
      <c r="J122" s="100"/>
      <c r="K122" s="103"/>
      <c r="L122" s="103"/>
      <c r="M122" s="103"/>
      <c r="N122" s="104"/>
      <c r="O122" s="104"/>
      <c r="P122" s="104"/>
      <c r="Q122" s="104"/>
      <c r="R122" s="104"/>
      <c r="S122" s="104"/>
    </row>
    <row r="123" spans="2:19">
      <c r="B123" s="6"/>
      <c r="C123" s="105"/>
      <c r="D123" s="6"/>
      <c r="E123" s="6"/>
      <c r="F123" s="106"/>
      <c r="G123" s="6"/>
      <c r="H123" s="6"/>
      <c r="I123" s="6"/>
      <c r="J123" s="6"/>
      <c r="K123" s="7"/>
      <c r="L123" s="7"/>
      <c r="M123" s="7"/>
      <c r="N123" s="8"/>
      <c r="O123" s="8"/>
      <c r="P123" s="8"/>
      <c r="Q123" s="8"/>
      <c r="R123" s="8"/>
      <c r="S123" s="8"/>
    </row>
    <row r="124" spans="2:19">
      <c r="B124" s="100"/>
      <c r="C124" s="101"/>
      <c r="D124" s="100"/>
      <c r="E124" s="100"/>
      <c r="F124" s="102"/>
      <c r="G124" s="100"/>
      <c r="H124" s="100"/>
      <c r="I124" s="100"/>
      <c r="J124" s="100"/>
      <c r="K124" s="103"/>
      <c r="L124" s="103"/>
      <c r="M124" s="103"/>
      <c r="N124" s="104"/>
      <c r="O124" s="104"/>
      <c r="P124" s="104"/>
      <c r="Q124" s="104"/>
      <c r="R124" s="104"/>
      <c r="S124" s="104"/>
    </row>
    <row r="125" spans="2:19">
      <c r="B125" s="6"/>
      <c r="C125" s="105"/>
      <c r="D125" s="6"/>
      <c r="E125" s="6"/>
      <c r="F125" s="106"/>
      <c r="G125" s="6"/>
      <c r="H125" s="6"/>
      <c r="I125" s="6"/>
      <c r="J125" s="6"/>
      <c r="K125" s="7"/>
      <c r="L125" s="7"/>
      <c r="M125" s="7"/>
      <c r="N125" s="8"/>
      <c r="O125" s="8"/>
      <c r="P125" s="8"/>
      <c r="Q125" s="8"/>
      <c r="R125" s="8"/>
      <c r="S125" s="8"/>
    </row>
    <row r="126" spans="2:19">
      <c r="B126" s="100"/>
      <c r="C126" s="101"/>
      <c r="D126" s="100"/>
      <c r="E126" s="100"/>
      <c r="F126" s="102"/>
      <c r="G126" s="100"/>
      <c r="H126" s="100"/>
      <c r="I126" s="100"/>
      <c r="J126" s="100"/>
      <c r="K126" s="103"/>
      <c r="L126" s="103"/>
      <c r="M126" s="103"/>
      <c r="N126" s="104"/>
      <c r="O126" s="104"/>
      <c r="P126" s="104"/>
      <c r="Q126" s="104"/>
      <c r="R126" s="104"/>
      <c r="S126" s="104"/>
    </row>
    <row r="127" spans="2:19">
      <c r="B127" s="6"/>
      <c r="C127" s="105"/>
      <c r="D127" s="6"/>
      <c r="E127" s="6"/>
      <c r="F127" s="106"/>
      <c r="G127" s="6"/>
      <c r="H127" s="6"/>
      <c r="I127" s="6"/>
      <c r="J127" s="6"/>
      <c r="K127" s="7"/>
      <c r="L127" s="7"/>
      <c r="M127" s="7"/>
      <c r="N127" s="8"/>
      <c r="O127" s="8"/>
      <c r="P127" s="8"/>
      <c r="Q127" s="8"/>
      <c r="R127" s="8"/>
      <c r="S127" s="8"/>
    </row>
    <row r="128" spans="2:19">
      <c r="B128" s="100"/>
      <c r="C128" s="101"/>
      <c r="D128" s="100"/>
      <c r="E128" s="100"/>
      <c r="F128" s="102"/>
      <c r="G128" s="100"/>
      <c r="H128" s="100"/>
      <c r="I128" s="100"/>
      <c r="J128" s="100"/>
      <c r="K128" s="103"/>
      <c r="L128" s="103"/>
      <c r="M128" s="103"/>
      <c r="N128" s="104"/>
      <c r="O128" s="104"/>
      <c r="P128" s="104"/>
      <c r="Q128" s="104"/>
      <c r="R128" s="104"/>
      <c r="S128" s="104"/>
    </row>
    <row r="129" spans="2:19">
      <c r="B129" s="6"/>
      <c r="C129" s="105"/>
      <c r="D129" s="6"/>
      <c r="E129" s="6"/>
      <c r="F129" s="106"/>
      <c r="G129" s="6"/>
      <c r="H129" s="6"/>
      <c r="I129" s="6"/>
      <c r="J129" s="6"/>
      <c r="K129" s="7"/>
      <c r="L129" s="7"/>
      <c r="M129" s="7"/>
      <c r="N129" s="8"/>
      <c r="O129" s="8"/>
      <c r="P129" s="8"/>
      <c r="Q129" s="8"/>
      <c r="R129" s="8"/>
      <c r="S129" s="8"/>
    </row>
    <row r="130" spans="2:19">
      <c r="B130" s="100"/>
      <c r="C130" s="101"/>
      <c r="D130" s="100"/>
      <c r="E130" s="100"/>
      <c r="F130" s="102"/>
      <c r="G130" s="100"/>
      <c r="H130" s="100"/>
      <c r="I130" s="100"/>
      <c r="J130" s="100"/>
      <c r="K130" s="103"/>
      <c r="L130" s="103"/>
      <c r="M130" s="103"/>
      <c r="N130" s="104"/>
      <c r="O130" s="104"/>
      <c r="P130" s="104"/>
      <c r="Q130" s="104"/>
      <c r="R130" s="104"/>
      <c r="S130" s="104"/>
    </row>
    <row r="131" spans="2:19">
      <c r="B131" s="6"/>
      <c r="C131" s="105"/>
      <c r="D131" s="6"/>
      <c r="E131" s="6"/>
      <c r="F131" s="106"/>
      <c r="G131" s="6"/>
      <c r="H131" s="6"/>
      <c r="I131" s="6"/>
      <c r="J131" s="6"/>
      <c r="K131" s="7"/>
      <c r="L131" s="7"/>
      <c r="M131" s="7"/>
      <c r="N131" s="8"/>
      <c r="O131" s="8"/>
      <c r="P131" s="8"/>
      <c r="Q131" s="8"/>
      <c r="R131" s="8"/>
      <c r="S131" s="8"/>
    </row>
    <row r="132" spans="2:19">
      <c r="B132" s="100"/>
      <c r="C132" s="101"/>
      <c r="D132" s="100"/>
      <c r="E132" s="100"/>
      <c r="F132" s="102"/>
      <c r="G132" s="100"/>
      <c r="H132" s="100"/>
      <c r="I132" s="100"/>
      <c r="J132" s="100"/>
      <c r="K132" s="103"/>
      <c r="L132" s="103"/>
      <c r="M132" s="103"/>
      <c r="N132" s="104"/>
      <c r="O132" s="104"/>
      <c r="P132" s="104"/>
      <c r="Q132" s="104"/>
      <c r="R132" s="104"/>
      <c r="S132" s="104"/>
    </row>
    <row r="133" spans="2:19">
      <c r="B133" s="6"/>
      <c r="C133" s="105"/>
      <c r="D133" s="6"/>
      <c r="E133" s="6"/>
      <c r="F133" s="106"/>
      <c r="G133" s="6"/>
      <c r="H133" s="6"/>
      <c r="I133" s="6"/>
      <c r="J133" s="6"/>
      <c r="K133" s="7"/>
      <c r="L133" s="7"/>
      <c r="M133" s="7"/>
      <c r="N133" s="8"/>
      <c r="O133" s="8"/>
      <c r="P133" s="8"/>
      <c r="Q133" s="8"/>
      <c r="R133" s="8"/>
      <c r="S133" s="8"/>
    </row>
    <row r="134" spans="2:19">
      <c r="B134" s="100"/>
      <c r="C134" s="101"/>
      <c r="D134" s="100"/>
      <c r="E134" s="100"/>
      <c r="F134" s="102"/>
      <c r="G134" s="100"/>
      <c r="H134" s="100"/>
      <c r="I134" s="100"/>
      <c r="J134" s="100"/>
      <c r="K134" s="103"/>
      <c r="L134" s="103"/>
      <c r="M134" s="103"/>
      <c r="N134" s="104"/>
      <c r="O134" s="104"/>
      <c r="P134" s="104"/>
      <c r="Q134" s="104"/>
      <c r="R134" s="104"/>
      <c r="S134" s="104"/>
    </row>
    <row r="135" spans="2:19">
      <c r="B135" s="6"/>
      <c r="C135" s="105"/>
      <c r="D135" s="6"/>
      <c r="E135" s="6"/>
      <c r="F135" s="106"/>
      <c r="G135" s="6"/>
      <c r="H135" s="6"/>
      <c r="I135" s="6"/>
      <c r="J135" s="6"/>
      <c r="K135" s="7"/>
      <c r="L135" s="7"/>
      <c r="M135" s="7"/>
      <c r="N135" s="8"/>
      <c r="O135" s="8"/>
      <c r="P135" s="8"/>
      <c r="Q135" s="8"/>
      <c r="R135" s="8"/>
      <c r="S135" s="8"/>
    </row>
    <row r="136" spans="2:19">
      <c r="B136" s="100"/>
      <c r="C136" s="101"/>
      <c r="D136" s="100"/>
      <c r="E136" s="100"/>
      <c r="F136" s="102"/>
      <c r="G136" s="100"/>
      <c r="H136" s="100"/>
      <c r="I136" s="100"/>
      <c r="J136" s="100"/>
      <c r="K136" s="103"/>
      <c r="L136" s="103"/>
      <c r="M136" s="103"/>
      <c r="N136" s="104"/>
      <c r="O136" s="104"/>
      <c r="P136" s="104"/>
      <c r="Q136" s="104"/>
      <c r="R136" s="104"/>
      <c r="S136" s="104"/>
    </row>
    <row r="137" spans="2:19">
      <c r="B137" s="6"/>
      <c r="C137" s="105"/>
      <c r="D137" s="6"/>
      <c r="E137" s="6"/>
      <c r="F137" s="106"/>
      <c r="G137" s="6"/>
      <c r="H137" s="6"/>
      <c r="I137" s="6"/>
      <c r="J137" s="6"/>
      <c r="K137" s="7"/>
      <c r="L137" s="7"/>
      <c r="M137" s="7"/>
      <c r="N137" s="8"/>
      <c r="O137" s="8"/>
      <c r="P137" s="8"/>
      <c r="Q137" s="8"/>
      <c r="R137" s="8"/>
      <c r="S137" s="8"/>
    </row>
    <row r="138" spans="2:19">
      <c r="B138" s="100"/>
      <c r="C138" s="101"/>
      <c r="D138" s="100"/>
      <c r="E138" s="100"/>
      <c r="F138" s="102"/>
      <c r="G138" s="100"/>
      <c r="H138" s="100"/>
      <c r="I138" s="100"/>
      <c r="J138" s="100"/>
      <c r="K138" s="103"/>
      <c r="L138" s="103"/>
      <c r="M138" s="103"/>
      <c r="N138" s="104"/>
      <c r="O138" s="104"/>
      <c r="P138" s="104"/>
      <c r="Q138" s="104"/>
      <c r="R138" s="104"/>
      <c r="S138" s="104"/>
    </row>
    <row r="139" spans="2:19">
      <c r="B139" s="6"/>
      <c r="C139" s="105"/>
      <c r="D139" s="6"/>
      <c r="E139" s="6"/>
      <c r="F139" s="106"/>
      <c r="G139" s="6"/>
      <c r="H139" s="6"/>
      <c r="I139" s="6"/>
      <c r="J139" s="6"/>
      <c r="K139" s="7"/>
      <c r="L139" s="7"/>
      <c r="M139" s="7"/>
      <c r="N139" s="8"/>
      <c r="O139" s="8"/>
      <c r="P139" s="8"/>
      <c r="Q139" s="8"/>
      <c r="R139" s="8"/>
      <c r="S139" s="8"/>
    </row>
    <row r="140" spans="2:19">
      <c r="B140" s="100"/>
      <c r="C140" s="101"/>
      <c r="D140" s="100"/>
      <c r="E140" s="100"/>
      <c r="F140" s="102"/>
      <c r="G140" s="100"/>
      <c r="H140" s="100"/>
      <c r="I140" s="100"/>
      <c r="J140" s="100"/>
      <c r="K140" s="103"/>
      <c r="L140" s="103"/>
      <c r="M140" s="103"/>
      <c r="N140" s="104"/>
      <c r="O140" s="104"/>
      <c r="P140" s="104"/>
      <c r="Q140" s="104"/>
      <c r="R140" s="104"/>
      <c r="S140" s="104"/>
    </row>
    <row r="141" spans="2:19">
      <c r="B141" s="6"/>
      <c r="C141" s="105"/>
      <c r="D141" s="6"/>
      <c r="E141" s="6"/>
      <c r="F141" s="106"/>
      <c r="G141" s="6"/>
      <c r="H141" s="6"/>
      <c r="I141" s="6"/>
      <c r="J141" s="6"/>
      <c r="K141" s="7"/>
      <c r="L141" s="7"/>
      <c r="M141" s="7"/>
      <c r="N141" s="8"/>
      <c r="O141" s="8"/>
      <c r="P141" s="8"/>
      <c r="Q141" s="8"/>
      <c r="R141" s="8"/>
      <c r="S141" s="8"/>
    </row>
    <row r="142" spans="2:19">
      <c r="B142" s="100"/>
      <c r="C142" s="101"/>
      <c r="D142" s="100"/>
      <c r="E142" s="100"/>
      <c r="F142" s="102"/>
      <c r="G142" s="100"/>
      <c r="H142" s="100"/>
      <c r="I142" s="100"/>
      <c r="J142" s="100"/>
      <c r="K142" s="103"/>
      <c r="L142" s="103"/>
      <c r="M142" s="103"/>
      <c r="N142" s="104"/>
      <c r="O142" s="104"/>
      <c r="P142" s="104"/>
      <c r="Q142" s="104"/>
      <c r="R142" s="104"/>
      <c r="S142" s="104"/>
    </row>
    <row r="143" spans="2:19">
      <c r="B143" s="6"/>
      <c r="C143" s="105"/>
      <c r="D143" s="6"/>
      <c r="E143" s="6"/>
      <c r="F143" s="106"/>
      <c r="G143" s="6"/>
      <c r="H143" s="6"/>
      <c r="I143" s="6"/>
      <c r="J143" s="6"/>
      <c r="K143" s="7"/>
      <c r="L143" s="7"/>
      <c r="M143" s="7"/>
      <c r="N143" s="8"/>
      <c r="O143" s="8"/>
      <c r="P143" s="8"/>
      <c r="Q143" s="8"/>
      <c r="R143" s="8"/>
      <c r="S143" s="8"/>
    </row>
    <row r="144" spans="2:19">
      <c r="B144" s="100"/>
      <c r="C144" s="101"/>
      <c r="D144" s="100"/>
      <c r="E144" s="100"/>
      <c r="F144" s="102"/>
      <c r="G144" s="100"/>
      <c r="H144" s="100"/>
      <c r="I144" s="100"/>
      <c r="J144" s="100"/>
      <c r="K144" s="103"/>
      <c r="L144" s="103"/>
      <c r="M144" s="103"/>
      <c r="N144" s="104"/>
      <c r="O144" s="104"/>
      <c r="P144" s="104"/>
      <c r="Q144" s="104"/>
      <c r="R144" s="104"/>
      <c r="S144" s="104"/>
    </row>
    <row r="145" spans="2:19">
      <c r="B145" s="6"/>
      <c r="C145" s="105"/>
      <c r="D145" s="6"/>
      <c r="E145" s="6"/>
      <c r="F145" s="106"/>
      <c r="G145" s="6"/>
      <c r="H145" s="6"/>
      <c r="I145" s="6"/>
      <c r="J145" s="6"/>
      <c r="K145" s="7"/>
      <c r="L145" s="7"/>
      <c r="M145" s="7"/>
      <c r="N145" s="8"/>
      <c r="O145" s="8"/>
      <c r="P145" s="8"/>
      <c r="Q145" s="8"/>
      <c r="R145" s="8"/>
      <c r="S145" s="8"/>
    </row>
    <row r="146" spans="2:19">
      <c r="B146" s="100"/>
      <c r="C146" s="101"/>
      <c r="D146" s="100"/>
      <c r="E146" s="100"/>
      <c r="F146" s="102"/>
      <c r="G146" s="100"/>
      <c r="H146" s="100"/>
      <c r="I146" s="100"/>
      <c r="J146" s="100"/>
      <c r="K146" s="103"/>
      <c r="L146" s="103"/>
      <c r="M146" s="103"/>
      <c r="N146" s="104"/>
      <c r="O146" s="104"/>
      <c r="P146" s="104"/>
      <c r="Q146" s="104"/>
      <c r="R146" s="104"/>
      <c r="S146" s="104"/>
    </row>
    <row r="147" spans="2:19">
      <c r="B147" s="6"/>
      <c r="C147" s="105"/>
      <c r="D147" s="6"/>
      <c r="E147" s="6"/>
      <c r="F147" s="106"/>
      <c r="G147" s="6"/>
      <c r="H147" s="6"/>
      <c r="I147" s="6"/>
      <c r="J147" s="6"/>
      <c r="K147" s="7"/>
      <c r="L147" s="7"/>
      <c r="M147" s="7"/>
      <c r="N147" s="8"/>
      <c r="O147" s="8"/>
      <c r="P147" s="8"/>
      <c r="Q147" s="8"/>
      <c r="R147" s="8"/>
      <c r="S147" s="8"/>
    </row>
    <row r="148" spans="2:19">
      <c r="B148" s="100"/>
      <c r="C148" s="101"/>
      <c r="D148" s="100"/>
      <c r="E148" s="100"/>
      <c r="F148" s="102"/>
      <c r="G148" s="100"/>
      <c r="H148" s="100"/>
      <c r="I148" s="100"/>
      <c r="J148" s="100"/>
      <c r="K148" s="103"/>
      <c r="L148" s="103"/>
      <c r="M148" s="103"/>
      <c r="N148" s="104"/>
      <c r="O148" s="104"/>
      <c r="P148" s="104"/>
      <c r="Q148" s="104"/>
      <c r="R148" s="104"/>
      <c r="S148" s="104"/>
    </row>
    <row r="149" spans="2:19">
      <c r="B149" s="6"/>
      <c r="C149" s="105"/>
      <c r="D149" s="6"/>
      <c r="E149" s="6"/>
      <c r="F149" s="106"/>
      <c r="G149" s="6"/>
      <c r="H149" s="6"/>
      <c r="I149" s="6"/>
      <c r="J149" s="6"/>
      <c r="K149" s="7"/>
      <c r="L149" s="7"/>
      <c r="M149" s="7"/>
      <c r="N149" s="8"/>
      <c r="O149" s="8"/>
      <c r="P149" s="8"/>
      <c r="Q149" s="8"/>
      <c r="R149" s="8"/>
      <c r="S149" s="8"/>
    </row>
    <row r="150" spans="2:19">
      <c r="B150" s="100"/>
      <c r="C150" s="101"/>
      <c r="D150" s="100"/>
      <c r="E150" s="100"/>
      <c r="F150" s="102"/>
      <c r="G150" s="100"/>
      <c r="H150" s="100"/>
      <c r="I150" s="100"/>
      <c r="J150" s="100"/>
      <c r="K150" s="103"/>
      <c r="L150" s="103"/>
      <c r="M150" s="103"/>
      <c r="N150" s="104"/>
      <c r="O150" s="104"/>
      <c r="P150" s="104"/>
      <c r="Q150" s="104"/>
      <c r="R150" s="104"/>
      <c r="S150" s="104"/>
    </row>
    <row r="151" spans="2:19">
      <c r="B151" s="6"/>
      <c r="C151" s="105"/>
      <c r="D151" s="6"/>
      <c r="E151" s="6"/>
      <c r="F151" s="106"/>
      <c r="G151" s="6"/>
      <c r="H151" s="6"/>
      <c r="I151" s="6"/>
      <c r="J151" s="6"/>
      <c r="K151" s="7"/>
      <c r="L151" s="7"/>
      <c r="M151" s="7"/>
      <c r="N151" s="8"/>
      <c r="O151" s="8"/>
      <c r="P151" s="8"/>
      <c r="Q151" s="8"/>
      <c r="R151" s="8"/>
      <c r="S151" s="8"/>
    </row>
    <row r="152" spans="2:19">
      <c r="B152" s="100"/>
      <c r="C152" s="101"/>
      <c r="D152" s="100"/>
      <c r="E152" s="100"/>
      <c r="F152" s="102"/>
      <c r="G152" s="100"/>
      <c r="H152" s="100"/>
      <c r="I152" s="100"/>
      <c r="J152" s="100"/>
      <c r="K152" s="103"/>
      <c r="L152" s="103"/>
      <c r="M152" s="103"/>
      <c r="N152" s="104"/>
      <c r="O152" s="104"/>
      <c r="P152" s="104"/>
      <c r="Q152" s="104"/>
      <c r="R152" s="104"/>
      <c r="S152" s="104"/>
    </row>
    <row r="153" spans="2:19">
      <c r="B153" s="6"/>
      <c r="C153" s="105"/>
      <c r="D153" s="6"/>
      <c r="E153" s="6"/>
      <c r="F153" s="106"/>
      <c r="G153" s="6"/>
      <c r="H153" s="6"/>
      <c r="I153" s="6"/>
      <c r="J153" s="6"/>
      <c r="K153" s="7"/>
      <c r="L153" s="7"/>
      <c r="M153" s="7"/>
      <c r="N153" s="8"/>
      <c r="O153" s="8"/>
      <c r="P153" s="8"/>
      <c r="Q153" s="8"/>
      <c r="R153" s="8"/>
      <c r="S153" s="8"/>
    </row>
    <row r="154" spans="2:19">
      <c r="B154" s="100"/>
      <c r="C154" s="101"/>
      <c r="D154" s="100"/>
      <c r="E154" s="100"/>
      <c r="F154" s="102"/>
      <c r="G154" s="100"/>
      <c r="H154" s="100"/>
      <c r="I154" s="100"/>
      <c r="J154" s="100"/>
      <c r="K154" s="103"/>
      <c r="L154" s="103"/>
      <c r="M154" s="103"/>
      <c r="N154" s="104"/>
      <c r="O154" s="104"/>
      <c r="P154" s="104"/>
      <c r="Q154" s="104"/>
      <c r="R154" s="104"/>
      <c r="S154" s="104"/>
    </row>
    <row r="155" spans="2:19">
      <c r="B155" s="6"/>
      <c r="C155" s="105"/>
      <c r="D155" s="6"/>
      <c r="E155" s="6"/>
      <c r="F155" s="106"/>
      <c r="G155" s="6"/>
      <c r="H155" s="6"/>
      <c r="I155" s="6"/>
      <c r="J155" s="6"/>
      <c r="K155" s="7"/>
      <c r="L155" s="7"/>
      <c r="M155" s="7"/>
      <c r="N155" s="8"/>
      <c r="O155" s="8"/>
      <c r="P155" s="8"/>
      <c r="Q155" s="8"/>
      <c r="R155" s="8"/>
      <c r="S155" s="8"/>
    </row>
    <row r="156" spans="2:19">
      <c r="B156" s="100"/>
      <c r="C156" s="101"/>
      <c r="D156" s="100"/>
      <c r="E156" s="100"/>
      <c r="F156" s="102"/>
      <c r="G156" s="100"/>
      <c r="H156" s="100"/>
      <c r="I156" s="100"/>
      <c r="J156" s="100"/>
      <c r="K156" s="103"/>
      <c r="L156" s="103"/>
      <c r="M156" s="103"/>
      <c r="N156" s="104"/>
      <c r="O156" s="104"/>
      <c r="P156" s="104"/>
      <c r="Q156" s="104"/>
      <c r="R156" s="104"/>
      <c r="S156" s="104"/>
    </row>
    <row r="157" spans="2:19">
      <c r="B157" s="6"/>
      <c r="C157" s="105"/>
      <c r="D157" s="6"/>
      <c r="E157" s="6"/>
      <c r="F157" s="106"/>
      <c r="G157" s="6"/>
      <c r="H157" s="6"/>
      <c r="I157" s="6"/>
      <c r="J157" s="6"/>
      <c r="K157" s="7"/>
      <c r="L157" s="7"/>
      <c r="M157" s="7"/>
      <c r="N157" s="8"/>
      <c r="O157" s="8"/>
      <c r="P157" s="8"/>
      <c r="Q157" s="8"/>
      <c r="R157" s="8"/>
      <c r="S157" s="8"/>
    </row>
    <row r="158" spans="2:19">
      <c r="B158" s="100"/>
      <c r="C158" s="101"/>
      <c r="D158" s="100"/>
      <c r="E158" s="100"/>
      <c r="F158" s="102"/>
      <c r="G158" s="100"/>
      <c r="H158" s="100"/>
      <c r="I158" s="100"/>
      <c r="J158" s="100"/>
      <c r="K158" s="103"/>
      <c r="L158" s="103"/>
      <c r="M158" s="103"/>
      <c r="N158" s="104"/>
      <c r="O158" s="104"/>
      <c r="P158" s="104"/>
      <c r="Q158" s="104"/>
      <c r="R158" s="104"/>
      <c r="S158" s="104"/>
    </row>
    <row r="159" spans="2:19">
      <c r="B159" s="6"/>
      <c r="C159" s="105"/>
      <c r="D159" s="6"/>
      <c r="E159" s="6"/>
      <c r="F159" s="106"/>
      <c r="G159" s="6"/>
      <c r="H159" s="6"/>
      <c r="I159" s="6"/>
      <c r="J159" s="6"/>
      <c r="K159" s="7"/>
      <c r="L159" s="7"/>
      <c r="M159" s="7"/>
      <c r="N159" s="8"/>
      <c r="O159" s="8"/>
      <c r="P159" s="8"/>
      <c r="Q159" s="8"/>
      <c r="R159" s="8"/>
      <c r="S159" s="8"/>
    </row>
    <row r="160" spans="2:19">
      <c r="B160" s="100"/>
      <c r="C160" s="101"/>
      <c r="D160" s="100"/>
      <c r="E160" s="100"/>
      <c r="F160" s="102"/>
      <c r="G160" s="100"/>
      <c r="H160" s="100"/>
      <c r="I160" s="100"/>
      <c r="J160" s="100"/>
      <c r="K160" s="103"/>
      <c r="L160" s="103"/>
      <c r="M160" s="103"/>
      <c r="N160" s="104"/>
      <c r="O160" s="104"/>
      <c r="P160" s="104"/>
      <c r="Q160" s="104"/>
      <c r="R160" s="104"/>
      <c r="S160" s="104"/>
    </row>
    <row r="161" spans="2:19">
      <c r="B161" s="6"/>
      <c r="C161" s="105"/>
      <c r="D161" s="6"/>
      <c r="E161" s="6"/>
      <c r="F161" s="106"/>
      <c r="G161" s="6"/>
      <c r="H161" s="6"/>
      <c r="I161" s="6"/>
      <c r="J161" s="6"/>
      <c r="K161" s="7"/>
      <c r="L161" s="7"/>
      <c r="M161" s="7"/>
      <c r="N161" s="8"/>
      <c r="O161" s="8"/>
      <c r="P161" s="8"/>
      <c r="Q161" s="8"/>
      <c r="R161" s="8"/>
      <c r="S161" s="8"/>
    </row>
    <row r="162" spans="2:19">
      <c r="B162" s="100"/>
      <c r="C162" s="101"/>
      <c r="D162" s="100"/>
      <c r="E162" s="100"/>
      <c r="F162" s="102"/>
      <c r="G162" s="100"/>
      <c r="H162" s="100"/>
      <c r="I162" s="100"/>
      <c r="J162" s="100"/>
      <c r="K162" s="103"/>
      <c r="L162" s="103"/>
      <c r="M162" s="103"/>
      <c r="N162" s="104"/>
      <c r="O162" s="104"/>
      <c r="P162" s="104"/>
      <c r="Q162" s="104"/>
      <c r="R162" s="104"/>
      <c r="S162" s="104"/>
    </row>
    <row r="163" spans="2:19">
      <c r="B163" s="6"/>
      <c r="C163" s="105"/>
      <c r="D163" s="6"/>
      <c r="E163" s="6"/>
      <c r="F163" s="106"/>
      <c r="G163" s="6"/>
      <c r="H163" s="6"/>
      <c r="I163" s="6"/>
      <c r="J163" s="6"/>
      <c r="K163" s="7"/>
      <c r="L163" s="7"/>
      <c r="M163" s="7"/>
      <c r="N163" s="8"/>
      <c r="O163" s="8"/>
      <c r="P163" s="8"/>
      <c r="Q163" s="8"/>
      <c r="R163" s="8"/>
      <c r="S163" s="8"/>
    </row>
    <row r="164" spans="2:19">
      <c r="B164" s="100"/>
      <c r="C164" s="101"/>
      <c r="D164" s="100"/>
      <c r="E164" s="100"/>
      <c r="F164" s="102"/>
      <c r="G164" s="100"/>
      <c r="H164" s="100"/>
      <c r="I164" s="100"/>
      <c r="J164" s="100"/>
      <c r="K164" s="103"/>
      <c r="L164" s="103"/>
      <c r="M164" s="103"/>
      <c r="N164" s="104"/>
      <c r="O164" s="104"/>
      <c r="P164" s="104"/>
      <c r="Q164" s="104"/>
      <c r="R164" s="104"/>
      <c r="S164" s="104"/>
    </row>
    <row r="165" spans="2:19">
      <c r="B165" s="6"/>
      <c r="C165" s="105"/>
      <c r="D165" s="6"/>
      <c r="E165" s="6"/>
      <c r="F165" s="106"/>
      <c r="G165" s="6"/>
      <c r="H165" s="6"/>
      <c r="I165" s="6"/>
      <c r="J165" s="6"/>
      <c r="K165" s="7"/>
      <c r="L165" s="7"/>
      <c r="M165" s="7"/>
      <c r="N165" s="8"/>
      <c r="O165" s="8"/>
      <c r="P165" s="8"/>
      <c r="Q165" s="8"/>
      <c r="R165" s="8"/>
      <c r="S165" s="8"/>
    </row>
    <row r="166" spans="2:19">
      <c r="B166" s="100"/>
      <c r="C166" s="101"/>
      <c r="D166" s="100"/>
      <c r="E166" s="100"/>
      <c r="F166" s="102"/>
      <c r="G166" s="100"/>
      <c r="H166" s="100"/>
      <c r="I166" s="100"/>
      <c r="J166" s="100"/>
      <c r="K166" s="103"/>
      <c r="L166" s="103"/>
      <c r="M166" s="103"/>
      <c r="N166" s="104"/>
      <c r="O166" s="104"/>
      <c r="P166" s="104"/>
      <c r="Q166" s="104"/>
      <c r="R166" s="104"/>
      <c r="S166" s="104"/>
    </row>
    <row r="167" spans="2:19">
      <c r="B167" s="6"/>
      <c r="C167" s="105"/>
      <c r="D167" s="6"/>
      <c r="E167" s="6"/>
      <c r="F167" s="106"/>
      <c r="G167" s="6"/>
      <c r="H167" s="6"/>
      <c r="I167" s="6"/>
      <c r="J167" s="6"/>
      <c r="K167" s="7"/>
      <c r="L167" s="7"/>
      <c r="M167" s="7"/>
      <c r="N167" s="8"/>
      <c r="O167" s="8"/>
      <c r="P167" s="8"/>
      <c r="Q167" s="8"/>
      <c r="R167" s="8"/>
      <c r="S167" s="8"/>
    </row>
    <row r="168" spans="2:19">
      <c r="B168" s="100"/>
      <c r="C168" s="101"/>
      <c r="D168" s="100"/>
      <c r="E168" s="100"/>
      <c r="F168" s="102"/>
      <c r="G168" s="100"/>
      <c r="H168" s="100"/>
      <c r="I168" s="100"/>
      <c r="J168" s="100"/>
      <c r="K168" s="103"/>
      <c r="L168" s="103"/>
      <c r="M168" s="103"/>
      <c r="N168" s="104"/>
      <c r="O168" s="104"/>
      <c r="P168" s="104"/>
      <c r="Q168" s="104"/>
      <c r="R168" s="104"/>
      <c r="S168" s="104"/>
    </row>
    <row r="169" spans="2:19">
      <c r="B169" s="6"/>
      <c r="C169" s="105"/>
      <c r="D169" s="6"/>
      <c r="E169" s="6"/>
      <c r="F169" s="106"/>
      <c r="G169" s="6"/>
      <c r="H169" s="6"/>
      <c r="I169" s="6"/>
      <c r="J169" s="6"/>
      <c r="K169" s="7"/>
      <c r="L169" s="7"/>
      <c r="M169" s="7"/>
      <c r="N169" s="8"/>
      <c r="O169" s="8"/>
      <c r="P169" s="8"/>
      <c r="Q169" s="8"/>
      <c r="R169" s="8"/>
      <c r="S169" s="8"/>
    </row>
    <row r="170" spans="2:19">
      <c r="B170" s="100"/>
      <c r="C170" s="101"/>
      <c r="D170" s="100"/>
      <c r="E170" s="100"/>
      <c r="F170" s="102"/>
      <c r="G170" s="100"/>
      <c r="H170" s="100"/>
      <c r="I170" s="100"/>
      <c r="J170" s="100"/>
      <c r="K170" s="103"/>
      <c r="L170" s="103"/>
      <c r="M170" s="103"/>
      <c r="N170" s="104"/>
      <c r="O170" s="104"/>
      <c r="P170" s="104"/>
      <c r="Q170" s="104"/>
      <c r="R170" s="104"/>
      <c r="S170" s="104"/>
    </row>
    <row r="171" spans="2:19">
      <c r="B171" s="6"/>
      <c r="C171" s="105"/>
      <c r="D171" s="6"/>
      <c r="E171" s="6"/>
      <c r="F171" s="106"/>
      <c r="G171" s="6"/>
      <c r="H171" s="6"/>
      <c r="I171" s="6"/>
      <c r="J171" s="6"/>
      <c r="K171" s="7"/>
      <c r="L171" s="7"/>
      <c r="M171" s="7"/>
      <c r="N171" s="8"/>
      <c r="O171" s="8"/>
      <c r="P171" s="8"/>
      <c r="Q171" s="8"/>
      <c r="R171" s="8"/>
      <c r="S171" s="8"/>
    </row>
    <row r="172" spans="2:19">
      <c r="B172" s="100"/>
      <c r="C172" s="101"/>
      <c r="D172" s="100"/>
      <c r="E172" s="100"/>
      <c r="F172" s="102"/>
      <c r="G172" s="100"/>
      <c r="H172" s="100"/>
      <c r="I172" s="100"/>
      <c r="J172" s="100"/>
      <c r="K172" s="103"/>
      <c r="L172" s="103"/>
      <c r="M172" s="103"/>
      <c r="N172" s="104"/>
      <c r="O172" s="104"/>
      <c r="P172" s="104"/>
      <c r="Q172" s="104"/>
      <c r="R172" s="104"/>
      <c r="S172" s="104"/>
    </row>
    <row r="173" spans="2:19">
      <c r="B173" s="6"/>
      <c r="C173" s="105"/>
      <c r="D173" s="6"/>
      <c r="E173" s="6"/>
      <c r="F173" s="106"/>
      <c r="G173" s="6"/>
      <c r="H173" s="6"/>
      <c r="I173" s="6"/>
      <c r="J173" s="6"/>
      <c r="K173" s="7"/>
      <c r="L173" s="7"/>
      <c r="M173" s="7"/>
      <c r="N173" s="8"/>
      <c r="O173" s="8"/>
      <c r="P173" s="8"/>
      <c r="Q173" s="8"/>
      <c r="R173" s="8"/>
      <c r="S173" s="8"/>
    </row>
    <row r="174" spans="2:19">
      <c r="B174" s="100"/>
      <c r="C174" s="101"/>
      <c r="D174" s="100"/>
      <c r="E174" s="100"/>
      <c r="F174" s="102"/>
      <c r="G174" s="100"/>
      <c r="H174" s="100"/>
      <c r="I174" s="100"/>
      <c r="J174" s="100"/>
      <c r="K174" s="103"/>
      <c r="L174" s="103"/>
      <c r="M174" s="103"/>
      <c r="N174" s="104"/>
      <c r="O174" s="104"/>
      <c r="P174" s="104"/>
      <c r="Q174" s="104"/>
      <c r="R174" s="104"/>
      <c r="S174" s="104"/>
    </row>
    <row r="175" spans="2:19">
      <c r="B175" s="6"/>
      <c r="C175" s="105"/>
      <c r="D175" s="6"/>
      <c r="E175" s="6"/>
      <c r="F175" s="106"/>
      <c r="G175" s="6"/>
      <c r="H175" s="6"/>
      <c r="I175" s="6"/>
      <c r="J175" s="6"/>
      <c r="K175" s="7"/>
      <c r="L175" s="7"/>
      <c r="M175" s="7"/>
      <c r="N175" s="8"/>
      <c r="O175" s="8"/>
      <c r="P175" s="8"/>
      <c r="Q175" s="8"/>
      <c r="R175" s="8"/>
      <c r="S175" s="8"/>
    </row>
    <row r="176" spans="2:19">
      <c r="B176" s="100"/>
      <c r="C176" s="101"/>
      <c r="D176" s="100"/>
      <c r="E176" s="100"/>
      <c r="F176" s="102"/>
      <c r="G176" s="100"/>
      <c r="H176" s="100"/>
      <c r="I176" s="100"/>
      <c r="J176" s="100"/>
      <c r="K176" s="103"/>
      <c r="L176" s="103"/>
      <c r="M176" s="103"/>
      <c r="N176" s="104"/>
      <c r="O176" s="104"/>
      <c r="P176" s="104"/>
      <c r="Q176" s="104"/>
      <c r="R176" s="104"/>
      <c r="S176" s="104"/>
    </row>
    <row r="177" spans="2:19">
      <c r="B177" s="6"/>
      <c r="C177" s="105"/>
      <c r="D177" s="6"/>
      <c r="E177" s="6"/>
      <c r="F177" s="106"/>
      <c r="G177" s="6"/>
      <c r="H177" s="6"/>
      <c r="I177" s="6"/>
      <c r="J177" s="6"/>
      <c r="K177" s="7"/>
      <c r="L177" s="7"/>
      <c r="M177" s="7"/>
      <c r="N177" s="8"/>
      <c r="O177" s="8"/>
      <c r="P177" s="8"/>
      <c r="Q177" s="8"/>
      <c r="R177" s="8"/>
      <c r="S177" s="8"/>
    </row>
    <row r="178" spans="2:19">
      <c r="B178" s="100"/>
      <c r="C178" s="101"/>
      <c r="D178" s="100"/>
      <c r="E178" s="100"/>
      <c r="F178" s="102"/>
      <c r="G178" s="100"/>
      <c r="H178" s="100"/>
      <c r="I178" s="100"/>
      <c r="J178" s="100"/>
      <c r="K178" s="103"/>
      <c r="L178" s="103"/>
      <c r="M178" s="103"/>
      <c r="N178" s="104"/>
      <c r="O178" s="104"/>
      <c r="P178" s="104"/>
      <c r="Q178" s="104"/>
      <c r="R178" s="104"/>
      <c r="S178" s="104"/>
    </row>
    <row r="179" spans="2:19">
      <c r="B179" s="6"/>
      <c r="C179" s="105"/>
      <c r="D179" s="6"/>
      <c r="E179" s="6"/>
      <c r="F179" s="106"/>
      <c r="G179" s="6"/>
      <c r="H179" s="6"/>
      <c r="I179" s="6"/>
      <c r="J179" s="6"/>
      <c r="K179" s="7"/>
      <c r="L179" s="7"/>
      <c r="M179" s="7"/>
      <c r="N179" s="8"/>
      <c r="O179" s="8"/>
      <c r="P179" s="8"/>
      <c r="Q179" s="8"/>
      <c r="R179" s="8"/>
      <c r="S179" s="8"/>
    </row>
    <row r="180" spans="2:19">
      <c r="B180" s="100"/>
      <c r="C180" s="101"/>
      <c r="D180" s="100"/>
      <c r="E180" s="100"/>
      <c r="F180" s="102"/>
      <c r="G180" s="100"/>
      <c r="H180" s="100"/>
      <c r="I180" s="100"/>
      <c r="J180" s="100"/>
      <c r="K180" s="103"/>
      <c r="L180" s="103"/>
      <c r="M180" s="103"/>
      <c r="N180" s="104"/>
      <c r="O180" s="104"/>
      <c r="P180" s="104"/>
      <c r="Q180" s="104"/>
      <c r="R180" s="104"/>
      <c r="S180" s="104"/>
    </row>
    <row r="181" spans="2:19">
      <c r="B181" s="6"/>
      <c r="C181" s="105"/>
      <c r="D181" s="6"/>
      <c r="E181" s="6"/>
      <c r="F181" s="106"/>
      <c r="G181" s="6"/>
      <c r="H181" s="6"/>
      <c r="I181" s="6"/>
      <c r="J181" s="6"/>
      <c r="K181" s="7"/>
      <c r="L181" s="7"/>
      <c r="M181" s="7"/>
      <c r="N181" s="8"/>
      <c r="O181" s="8"/>
      <c r="P181" s="8"/>
      <c r="Q181" s="8"/>
      <c r="R181" s="8"/>
      <c r="S181" s="8"/>
    </row>
    <row r="182" spans="2:19">
      <c r="B182" s="100"/>
      <c r="C182" s="101"/>
      <c r="D182" s="100"/>
      <c r="E182" s="100"/>
      <c r="F182" s="102"/>
      <c r="G182" s="100"/>
      <c r="H182" s="100"/>
      <c r="I182" s="100"/>
      <c r="J182" s="100"/>
      <c r="K182" s="103"/>
      <c r="L182" s="103"/>
      <c r="M182" s="103"/>
      <c r="N182" s="104"/>
      <c r="O182" s="104"/>
      <c r="P182" s="104"/>
      <c r="Q182" s="104"/>
      <c r="R182" s="104"/>
      <c r="S182" s="104"/>
    </row>
    <row r="183" spans="2:19">
      <c r="B183" s="6"/>
      <c r="C183" s="105"/>
      <c r="D183" s="6"/>
      <c r="E183" s="6"/>
      <c r="F183" s="106"/>
      <c r="G183" s="6"/>
      <c r="H183" s="6"/>
      <c r="I183" s="6"/>
      <c r="J183" s="6"/>
      <c r="K183" s="7"/>
      <c r="L183" s="7"/>
      <c r="M183" s="7"/>
      <c r="N183" s="8"/>
      <c r="O183" s="8"/>
      <c r="P183" s="8"/>
      <c r="Q183" s="8"/>
      <c r="R183" s="8"/>
      <c r="S183" s="8"/>
    </row>
    <row r="184" spans="2:19">
      <c r="B184" s="100"/>
      <c r="C184" s="101"/>
      <c r="D184" s="100"/>
      <c r="E184" s="100"/>
      <c r="F184" s="102"/>
      <c r="G184" s="100"/>
      <c r="H184" s="100"/>
      <c r="I184" s="100"/>
      <c r="J184" s="100"/>
      <c r="K184" s="103"/>
      <c r="L184" s="103"/>
      <c r="M184" s="103"/>
      <c r="N184" s="104"/>
      <c r="O184" s="104"/>
      <c r="P184" s="104"/>
      <c r="Q184" s="104"/>
      <c r="R184" s="104"/>
      <c r="S184" s="104"/>
    </row>
    <row r="185" spans="2:19">
      <c r="B185" s="6"/>
      <c r="C185" s="105"/>
      <c r="D185" s="6"/>
      <c r="E185" s="6"/>
      <c r="F185" s="106"/>
      <c r="G185" s="6"/>
      <c r="H185" s="6"/>
      <c r="I185" s="6"/>
      <c r="J185" s="6"/>
      <c r="K185" s="7"/>
      <c r="L185" s="7"/>
      <c r="M185" s="7"/>
      <c r="N185" s="8"/>
      <c r="O185" s="8"/>
      <c r="P185" s="8"/>
      <c r="Q185" s="8"/>
      <c r="R185" s="8"/>
      <c r="S185" s="8"/>
    </row>
    <row r="186" spans="2:19">
      <c r="B186" s="100"/>
      <c r="C186" s="101"/>
      <c r="D186" s="100"/>
      <c r="E186" s="100"/>
      <c r="F186" s="102"/>
      <c r="G186" s="100"/>
      <c r="H186" s="100"/>
      <c r="I186" s="100"/>
      <c r="J186" s="100"/>
      <c r="K186" s="103"/>
      <c r="L186" s="103"/>
      <c r="M186" s="103"/>
      <c r="N186" s="104"/>
      <c r="O186" s="104"/>
      <c r="P186" s="104"/>
      <c r="Q186" s="104"/>
      <c r="R186" s="104"/>
      <c r="S186" s="104"/>
    </row>
    <row r="187" spans="2:19">
      <c r="B187" s="6"/>
      <c r="C187" s="105"/>
      <c r="D187" s="6"/>
      <c r="E187" s="6"/>
      <c r="F187" s="106"/>
      <c r="G187" s="6"/>
      <c r="H187" s="6"/>
      <c r="I187" s="6"/>
      <c r="J187" s="6"/>
      <c r="K187" s="7"/>
      <c r="L187" s="7"/>
      <c r="M187" s="7"/>
      <c r="N187" s="8"/>
      <c r="O187" s="8"/>
      <c r="P187" s="8"/>
      <c r="Q187" s="8"/>
      <c r="R187" s="8"/>
      <c r="S187" s="8"/>
    </row>
    <row r="188" spans="2:19">
      <c r="B188" s="100"/>
      <c r="C188" s="101"/>
      <c r="D188" s="100"/>
      <c r="E188" s="100"/>
      <c r="F188" s="102"/>
      <c r="G188" s="100"/>
      <c r="H188" s="100"/>
      <c r="I188" s="100"/>
      <c r="J188" s="100"/>
      <c r="K188" s="103"/>
      <c r="L188" s="103"/>
      <c r="M188" s="103"/>
      <c r="N188" s="104"/>
      <c r="O188" s="104"/>
      <c r="P188" s="104"/>
      <c r="Q188" s="104"/>
      <c r="R188" s="104"/>
      <c r="S188" s="104"/>
    </row>
    <row r="189" spans="2:19">
      <c r="B189" s="6"/>
      <c r="C189" s="105"/>
      <c r="D189" s="6"/>
      <c r="E189" s="6"/>
      <c r="F189" s="106"/>
      <c r="G189" s="6"/>
      <c r="H189" s="6"/>
      <c r="I189" s="6"/>
      <c r="J189" s="6"/>
      <c r="K189" s="7"/>
      <c r="L189" s="7"/>
      <c r="M189" s="7"/>
      <c r="N189" s="8"/>
      <c r="O189" s="8"/>
      <c r="P189" s="8"/>
      <c r="Q189" s="8"/>
      <c r="R189" s="8"/>
      <c r="S189" s="8"/>
    </row>
    <row r="190" spans="2:19">
      <c r="B190" s="100"/>
      <c r="C190" s="101"/>
      <c r="D190" s="100"/>
      <c r="E190" s="100"/>
      <c r="F190" s="102"/>
      <c r="G190" s="100"/>
      <c r="H190" s="100"/>
      <c r="I190" s="100"/>
      <c r="J190" s="100"/>
      <c r="K190" s="103"/>
      <c r="L190" s="103"/>
      <c r="M190" s="103"/>
      <c r="N190" s="104"/>
      <c r="O190" s="104"/>
      <c r="P190" s="104"/>
      <c r="Q190" s="104"/>
      <c r="R190" s="104"/>
      <c r="S190" s="104"/>
    </row>
    <row r="191" spans="2:19">
      <c r="B191" s="6"/>
      <c r="C191" s="105"/>
      <c r="D191" s="6"/>
      <c r="E191" s="6"/>
      <c r="F191" s="106"/>
      <c r="G191" s="6"/>
      <c r="H191" s="6"/>
      <c r="I191" s="6"/>
      <c r="J191" s="6"/>
      <c r="K191" s="7"/>
      <c r="L191" s="7"/>
      <c r="M191" s="7"/>
      <c r="N191" s="8"/>
      <c r="O191" s="8"/>
      <c r="P191" s="8"/>
      <c r="Q191" s="8"/>
      <c r="R191" s="8"/>
      <c r="S191" s="8"/>
    </row>
    <row r="192" spans="2:19">
      <c r="B192" s="100"/>
      <c r="C192" s="101"/>
      <c r="D192" s="100"/>
      <c r="E192" s="100"/>
      <c r="F192" s="102"/>
      <c r="G192" s="100"/>
      <c r="H192" s="100"/>
      <c r="I192" s="100"/>
      <c r="J192" s="100"/>
      <c r="K192" s="103"/>
      <c r="L192" s="103"/>
      <c r="M192" s="103"/>
      <c r="N192" s="104"/>
      <c r="O192" s="104"/>
      <c r="P192" s="104"/>
      <c r="Q192" s="104"/>
      <c r="R192" s="104"/>
      <c r="S192" s="104"/>
    </row>
    <row r="193" spans="2:19">
      <c r="B193" s="6"/>
      <c r="C193" s="105"/>
      <c r="D193" s="6"/>
      <c r="E193" s="6"/>
      <c r="F193" s="106"/>
      <c r="G193" s="6"/>
      <c r="H193" s="6"/>
      <c r="I193" s="6"/>
      <c r="J193" s="6"/>
      <c r="K193" s="7"/>
      <c r="L193" s="7"/>
      <c r="M193" s="7"/>
      <c r="N193" s="8"/>
      <c r="O193" s="8"/>
      <c r="P193" s="8"/>
      <c r="Q193" s="8"/>
      <c r="R193" s="8"/>
      <c r="S193" s="8"/>
    </row>
    <row r="194" spans="2:19">
      <c r="B194" s="100"/>
      <c r="C194" s="101"/>
      <c r="D194" s="100"/>
      <c r="E194" s="100"/>
      <c r="F194" s="102"/>
      <c r="G194" s="100"/>
      <c r="H194" s="100"/>
      <c r="I194" s="100"/>
      <c r="J194" s="100"/>
      <c r="K194" s="103"/>
      <c r="L194" s="103"/>
      <c r="M194" s="103"/>
      <c r="N194" s="104"/>
      <c r="O194" s="104"/>
      <c r="P194" s="104"/>
      <c r="Q194" s="104"/>
      <c r="R194" s="104"/>
      <c r="S194" s="104"/>
    </row>
    <row r="195" spans="2:19">
      <c r="B195" s="6"/>
      <c r="C195" s="105"/>
      <c r="D195" s="6"/>
      <c r="E195" s="6"/>
      <c r="F195" s="106"/>
      <c r="G195" s="6"/>
      <c r="H195" s="6"/>
      <c r="I195" s="6"/>
      <c r="J195" s="6"/>
      <c r="K195" s="7"/>
      <c r="L195" s="7"/>
      <c r="M195" s="7"/>
      <c r="N195" s="8"/>
      <c r="O195" s="8"/>
      <c r="P195" s="8"/>
      <c r="Q195" s="8"/>
      <c r="R195" s="8"/>
      <c r="S195" s="8"/>
    </row>
    <row r="196" spans="2:19">
      <c r="B196" s="100"/>
      <c r="C196" s="101"/>
      <c r="D196" s="100"/>
      <c r="E196" s="100"/>
      <c r="F196" s="102"/>
      <c r="G196" s="100"/>
      <c r="H196" s="100"/>
      <c r="I196" s="100"/>
      <c r="J196" s="100"/>
      <c r="K196" s="103"/>
      <c r="L196" s="103"/>
      <c r="M196" s="103"/>
      <c r="N196" s="104"/>
      <c r="O196" s="104"/>
      <c r="P196" s="104"/>
      <c r="Q196" s="104"/>
      <c r="R196" s="104"/>
      <c r="S196" s="104"/>
    </row>
    <row r="197" spans="2:19">
      <c r="B197" s="6"/>
      <c r="C197" s="105"/>
      <c r="D197" s="6"/>
      <c r="E197" s="6"/>
      <c r="F197" s="106"/>
      <c r="G197" s="6"/>
      <c r="H197" s="6"/>
      <c r="I197" s="6"/>
      <c r="J197" s="6"/>
      <c r="K197" s="7"/>
      <c r="L197" s="7"/>
      <c r="M197" s="7"/>
      <c r="N197" s="8"/>
      <c r="O197" s="8"/>
      <c r="P197" s="8"/>
      <c r="Q197" s="8"/>
      <c r="R197" s="8"/>
      <c r="S197" s="8"/>
    </row>
    <row r="198" spans="2:19">
      <c r="B198" s="100"/>
      <c r="C198" s="101"/>
      <c r="D198" s="100"/>
      <c r="E198" s="100"/>
      <c r="F198" s="102"/>
      <c r="G198" s="100"/>
      <c r="H198" s="100"/>
      <c r="I198" s="100"/>
      <c r="J198" s="100"/>
      <c r="K198" s="103"/>
      <c r="L198" s="103"/>
      <c r="M198" s="103"/>
      <c r="N198" s="104"/>
      <c r="O198" s="104"/>
      <c r="P198" s="104"/>
      <c r="Q198" s="104"/>
      <c r="R198" s="104"/>
      <c r="S198" s="104"/>
    </row>
    <row r="199" spans="2:19">
      <c r="B199" s="6"/>
      <c r="C199" s="105"/>
      <c r="D199" s="6"/>
      <c r="E199" s="6"/>
      <c r="F199" s="106"/>
      <c r="G199" s="6"/>
      <c r="H199" s="6"/>
      <c r="I199" s="6"/>
      <c r="J199" s="6"/>
      <c r="K199" s="7"/>
      <c r="L199" s="7"/>
      <c r="M199" s="7"/>
      <c r="N199" s="8"/>
      <c r="O199" s="8"/>
      <c r="P199" s="8"/>
      <c r="Q199" s="8"/>
      <c r="R199" s="8"/>
      <c r="S199" s="8"/>
    </row>
    <row r="200" spans="2:19">
      <c r="B200" s="100"/>
      <c r="C200" s="101"/>
      <c r="D200" s="100"/>
      <c r="E200" s="100"/>
      <c r="F200" s="102"/>
      <c r="G200" s="100"/>
      <c r="H200" s="100"/>
      <c r="I200" s="100"/>
      <c r="J200" s="100"/>
      <c r="K200" s="103"/>
      <c r="L200" s="103"/>
      <c r="M200" s="103"/>
      <c r="N200" s="104"/>
      <c r="O200" s="104"/>
      <c r="P200" s="104"/>
      <c r="Q200" s="104"/>
      <c r="R200" s="104"/>
      <c r="S200" s="104"/>
    </row>
  </sheetData>
  <sheetProtection algorithmName="SHA-512" hashValue="3ob72FKze69hNSE+2QYdytBVpJRFXTO/uXUVKwE7GtlAZVailee41MeTW3/NRJOOS8Va4S6crCMK3zRwcrCnqQ==" saltValue="nNLtkDosnq5xY6AGgsK59Q==" spinCount="100000" sheet="1" objects="1" scenarios="1"/>
  <mergeCells count="4">
    <mergeCell ref="B6:J6"/>
    <mergeCell ref="K6:M6"/>
    <mergeCell ref="N6:P6"/>
    <mergeCell ref="Q6:S6"/>
  </mergeCells>
  <conditionalFormatting sqref="F8:F200">
    <cfRule type="colorScale" priority="1">
      <colorScale>
        <cfvo type="min"/>
        <cfvo type="percentile" val="50"/>
        <cfvo type="max"/>
        <color rgb="FF00B050"/>
        <color rgb="FFFFEB84"/>
        <color rgb="FFFF0000"/>
      </colorScale>
    </cfRule>
  </conditionalFormatting>
  <conditionalFormatting sqref="N8:S200">
    <cfRule type="colorScale" priority="2">
      <colorScale>
        <cfvo type="min"/>
        <cfvo type="percentile" val="50"/>
        <cfvo type="max"/>
        <color rgb="FF00B050"/>
        <color rgb="FFFFEB84"/>
        <color rgb="FFFF0000"/>
      </colorScale>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INDIRECT(Dropdowns!$O$80)</xm:f>
          </x14:formula1>
          <xm:sqref>C4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T200"/>
  <sheetViews>
    <sheetView showGridLines="0" workbookViewId="0">
      <pane xSplit="4" ySplit="7" topLeftCell="E8" activePane="bottomRight" state="frozen"/>
      <selection activeCell="B9" sqref="B9"/>
      <selection pane="topRight" activeCell="B9" sqref="B9"/>
      <selection pane="bottomLeft" activeCell="B9" sqref="B9"/>
      <selection pane="bottomRight" activeCell="B9" sqref="B9"/>
    </sheetView>
  </sheetViews>
  <sheetFormatPr baseColWidth="10" defaultColWidth="11.42578125" defaultRowHeight="15" outlineLevelCol="1"/>
  <cols>
    <col min="1" max="1" width="11.42578125" customWidth="1" outlineLevel="1"/>
    <col min="2" max="2" width="24.5703125" customWidth="1"/>
    <col min="3" max="3" width="23.85546875" customWidth="1"/>
    <col min="4" max="4" width="14" hidden="1" customWidth="1" outlineLevel="1"/>
    <col min="5" max="5" width="27.42578125" customWidth="1" collapsed="1"/>
    <col min="6" max="6" width="17.85546875" customWidth="1"/>
    <col min="7" max="7" width="16.85546875" customWidth="1"/>
    <col min="8" max="8" width="13" hidden="1" customWidth="1" outlineLevel="1"/>
    <col min="9" max="9" width="14.42578125" hidden="1" customWidth="1" outlineLevel="1"/>
    <col min="10" max="10" width="17.140625" hidden="1" customWidth="1" outlineLevel="1"/>
    <col min="11" max="13" width="14.42578125" hidden="1" customWidth="1" outlineLevel="1"/>
    <col min="14" max="14" width="14.42578125" customWidth="1" collapsed="1"/>
    <col min="15" max="16" width="14.42578125" customWidth="1"/>
    <col min="17" max="19" width="14.42578125" hidden="1" customWidth="1" outlineLevel="1"/>
    <col min="20" max="20" width="11.42578125" collapsed="1"/>
  </cols>
  <sheetData>
    <row r="2" spans="2:20" ht="21">
      <c r="B2" s="20" t="s">
        <v>606</v>
      </c>
    </row>
    <row r="3" spans="2:20" ht="3" customHeight="1" thickBot="1"/>
    <row r="4" spans="2:20" ht="16.5" thickBot="1">
      <c r="B4" s="3" t="s">
        <v>597</v>
      </c>
      <c r="C4" s="109" t="s">
        <v>600</v>
      </c>
    </row>
    <row r="5" spans="2:20" ht="3" customHeight="1"/>
    <row r="6" spans="2:20" ht="21" thickBot="1">
      <c r="B6" s="344" t="s">
        <v>596</v>
      </c>
      <c r="C6" s="344"/>
      <c r="D6" s="344"/>
      <c r="E6" s="344"/>
      <c r="F6" s="344"/>
      <c r="G6" s="344"/>
      <c r="H6" s="344"/>
      <c r="I6" s="344"/>
      <c r="J6" s="344"/>
      <c r="K6" s="344" t="s">
        <v>37</v>
      </c>
      <c r="L6" s="344"/>
      <c r="M6" s="344"/>
      <c r="N6" s="344" t="s">
        <v>38</v>
      </c>
      <c r="O6" s="344"/>
      <c r="P6" s="344"/>
      <c r="Q6" s="344" t="s">
        <v>39</v>
      </c>
      <c r="R6" s="344"/>
      <c r="S6" s="344"/>
      <c r="T6" s="38"/>
    </row>
    <row r="7" spans="2:20" ht="30.75" thickBot="1">
      <c r="B7" s="96" t="s">
        <v>167</v>
      </c>
      <c r="C7" s="96" t="s">
        <v>168</v>
      </c>
      <c r="D7" s="96" t="s">
        <v>83</v>
      </c>
      <c r="E7" s="96" t="s">
        <v>10</v>
      </c>
      <c r="F7" s="97" t="s">
        <v>23</v>
      </c>
      <c r="G7" s="98" t="s">
        <v>594</v>
      </c>
      <c r="H7" s="99" t="s">
        <v>595</v>
      </c>
      <c r="I7" s="99" t="s">
        <v>9</v>
      </c>
      <c r="J7" s="99" t="s">
        <v>172</v>
      </c>
      <c r="K7" s="98" t="s">
        <v>26</v>
      </c>
      <c r="L7" s="98" t="s">
        <v>27</v>
      </c>
      <c r="M7" s="98" t="s">
        <v>28</v>
      </c>
      <c r="N7" s="98" t="s">
        <v>29</v>
      </c>
      <c r="O7" s="98" t="s">
        <v>30</v>
      </c>
      <c r="P7" s="98" t="s">
        <v>31</v>
      </c>
      <c r="Q7" s="98" t="s">
        <v>32</v>
      </c>
      <c r="R7" s="98" t="s">
        <v>33</v>
      </c>
      <c r="S7" s="98" t="s">
        <v>34</v>
      </c>
    </row>
    <row r="8" spans="2:20">
      <c r="B8" s="100" t="str" cm="1">
        <f t="array" ref="B8:S17">_xlfn._xlws.SORT(_xlfn._xlws.FILTER(Dateneingabe_Emissionsquellen[],Dateneingabe_Emissionsquellen[1. Kategorie
(Dropdown)]="Exkursionen"),VLOOKUP($C$4,Dropdowns!$O$81:$Q$87,2,FALSE),VLOOKUP($C$4,Dropdowns!$O$81:$Q$87,3,FALSE))</f>
        <v>Hauptcampus</v>
      </c>
      <c r="C8" s="101">
        <v>0</v>
      </c>
      <c r="D8" s="100" t="str">
        <v>Exkursionen</v>
      </c>
      <c r="E8" s="100" t="str">
        <v>Bahn Unbekannt</v>
      </c>
      <c r="F8" s="102">
        <v>500</v>
      </c>
      <c r="G8" s="100" t="str">
        <v>Pkm</v>
      </c>
      <c r="H8" s="100">
        <v>0</v>
      </c>
      <c r="I8" s="100">
        <v>0</v>
      </c>
      <c r="J8" s="100">
        <v>0</v>
      </c>
      <c r="K8" s="103">
        <v>0</v>
      </c>
      <c r="L8" s="103">
        <v>0</v>
      </c>
      <c r="M8" s="103">
        <v>6.9499999999999995E-5</v>
      </c>
      <c r="N8" s="104">
        <v>0</v>
      </c>
      <c r="O8" s="104">
        <v>0</v>
      </c>
      <c r="P8" s="104">
        <v>3.4749999999999996E-2</v>
      </c>
      <c r="Q8" s="104" t="str">
        <v>Gilt nur für Strom</v>
      </c>
      <c r="R8" s="104" t="str">
        <v>Gilt nur für Strom</v>
      </c>
      <c r="S8" s="104" t="str">
        <v>Gilt nur für Strom</v>
      </c>
    </row>
    <row r="9" spans="2:20">
      <c r="B9" s="6">
        <v>0</v>
      </c>
      <c r="C9" s="105">
        <v>0</v>
      </c>
      <c r="D9" s="6" t="str">
        <v>Exkursionen</v>
      </c>
      <c r="E9" s="6">
        <v>0</v>
      </c>
      <c r="F9" s="106">
        <v>0</v>
      </c>
      <c r="G9" s="6" t="str">
        <v/>
      </c>
      <c r="H9" s="6">
        <v>0</v>
      </c>
      <c r="I9" s="6">
        <v>0</v>
      </c>
      <c r="J9" s="6">
        <v>0</v>
      </c>
      <c r="K9" s="7" t="str">
        <v/>
      </c>
      <c r="L9" s="7" t="str">
        <v/>
      </c>
      <c r="M9" s="7" t="str">
        <v/>
      </c>
      <c r="N9" s="8" t="str">
        <v/>
      </c>
      <c r="O9" s="8" t="str">
        <v/>
      </c>
      <c r="P9" s="8" t="str">
        <v/>
      </c>
      <c r="Q9" s="8" t="str">
        <v>Gilt nur für Strom</v>
      </c>
      <c r="R9" s="8" t="str">
        <v>Gilt nur für Strom</v>
      </c>
      <c r="S9" s="8" t="str">
        <v>Gilt nur für Strom</v>
      </c>
    </row>
    <row r="10" spans="2:20">
      <c r="B10" s="100">
        <v>0</v>
      </c>
      <c r="C10" s="101">
        <v>0</v>
      </c>
      <c r="D10" s="100" t="str">
        <v>Exkursionen</v>
      </c>
      <c r="E10" s="100">
        <v>0</v>
      </c>
      <c r="F10" s="102">
        <v>0</v>
      </c>
      <c r="G10" s="100" t="str">
        <v/>
      </c>
      <c r="H10" s="100">
        <v>0</v>
      </c>
      <c r="I10" s="100">
        <v>0</v>
      </c>
      <c r="J10" s="100">
        <v>0</v>
      </c>
      <c r="K10" s="103" t="str">
        <v/>
      </c>
      <c r="L10" s="103" t="str">
        <v/>
      </c>
      <c r="M10" s="103" t="str">
        <v/>
      </c>
      <c r="N10" s="104" t="str">
        <v/>
      </c>
      <c r="O10" s="104" t="str">
        <v/>
      </c>
      <c r="P10" s="104" t="str">
        <v/>
      </c>
      <c r="Q10" s="104" t="str">
        <v>Gilt nur für Strom</v>
      </c>
      <c r="R10" s="104" t="str">
        <v>Gilt nur für Strom</v>
      </c>
      <c r="S10" s="104" t="str">
        <v>Gilt nur für Strom</v>
      </c>
    </row>
    <row r="11" spans="2:20">
      <c r="B11" s="6">
        <v>0</v>
      </c>
      <c r="C11" s="105">
        <v>0</v>
      </c>
      <c r="D11" s="6" t="str">
        <v>Exkursionen</v>
      </c>
      <c r="E11" s="6">
        <v>0</v>
      </c>
      <c r="F11" s="106">
        <v>0</v>
      </c>
      <c r="G11" s="6" t="str">
        <v/>
      </c>
      <c r="H11" s="6">
        <v>0</v>
      </c>
      <c r="I11" s="6">
        <v>0</v>
      </c>
      <c r="J11" s="6">
        <v>0</v>
      </c>
      <c r="K11" s="7" t="str">
        <v/>
      </c>
      <c r="L11" s="7" t="str">
        <v/>
      </c>
      <c r="M11" s="7" t="str">
        <v/>
      </c>
      <c r="N11" s="8" t="str">
        <v/>
      </c>
      <c r="O11" s="8" t="str">
        <v/>
      </c>
      <c r="P11" s="8" t="str">
        <v/>
      </c>
      <c r="Q11" s="8" t="str">
        <v>Gilt nur für Strom</v>
      </c>
      <c r="R11" s="8" t="str">
        <v>Gilt nur für Strom</v>
      </c>
      <c r="S11" s="8" t="str">
        <v>Gilt nur für Strom</v>
      </c>
    </row>
    <row r="12" spans="2:20">
      <c r="B12" s="100">
        <v>0</v>
      </c>
      <c r="C12" s="101">
        <v>0</v>
      </c>
      <c r="D12" s="100" t="str">
        <v>Exkursionen</v>
      </c>
      <c r="E12" s="100">
        <v>0</v>
      </c>
      <c r="F12" s="102">
        <v>0</v>
      </c>
      <c r="G12" s="100" t="str">
        <v/>
      </c>
      <c r="H12" s="100">
        <v>0</v>
      </c>
      <c r="I12" s="100">
        <v>0</v>
      </c>
      <c r="J12" s="100">
        <v>0</v>
      </c>
      <c r="K12" s="103" t="str">
        <v/>
      </c>
      <c r="L12" s="103" t="str">
        <v/>
      </c>
      <c r="M12" s="103" t="str">
        <v/>
      </c>
      <c r="N12" s="104" t="str">
        <v/>
      </c>
      <c r="O12" s="104" t="str">
        <v/>
      </c>
      <c r="P12" s="104" t="str">
        <v/>
      </c>
      <c r="Q12" s="104" t="str">
        <v>Gilt nur für Strom</v>
      </c>
      <c r="R12" s="104" t="str">
        <v>Gilt nur für Strom</v>
      </c>
      <c r="S12" s="104" t="str">
        <v>Gilt nur für Strom</v>
      </c>
    </row>
    <row r="13" spans="2:20">
      <c r="B13" s="6">
        <v>0</v>
      </c>
      <c r="C13" s="105">
        <v>0</v>
      </c>
      <c r="D13" s="6" t="str">
        <v>Exkursionen</v>
      </c>
      <c r="E13" s="6">
        <v>0</v>
      </c>
      <c r="F13" s="106">
        <v>0</v>
      </c>
      <c r="G13" s="6" t="str">
        <v/>
      </c>
      <c r="H13" s="6">
        <v>0</v>
      </c>
      <c r="I13" s="6">
        <v>0</v>
      </c>
      <c r="J13" s="6">
        <v>0</v>
      </c>
      <c r="K13" s="7" t="str">
        <v/>
      </c>
      <c r="L13" s="7" t="str">
        <v/>
      </c>
      <c r="M13" s="7" t="str">
        <v/>
      </c>
      <c r="N13" s="8" t="str">
        <v/>
      </c>
      <c r="O13" s="8" t="str">
        <v/>
      </c>
      <c r="P13" s="8" t="str">
        <v/>
      </c>
      <c r="Q13" s="8" t="str">
        <v>Gilt nur für Strom</v>
      </c>
      <c r="R13" s="8" t="str">
        <v>Gilt nur für Strom</v>
      </c>
      <c r="S13" s="8" t="str">
        <v>Gilt nur für Strom</v>
      </c>
    </row>
    <row r="14" spans="2:20">
      <c r="B14" s="100">
        <v>0</v>
      </c>
      <c r="C14" s="101">
        <v>0</v>
      </c>
      <c r="D14" s="100" t="str">
        <v>Exkursionen</v>
      </c>
      <c r="E14" s="100">
        <v>0</v>
      </c>
      <c r="F14" s="102">
        <v>0</v>
      </c>
      <c r="G14" s="100" t="str">
        <v/>
      </c>
      <c r="H14" s="100">
        <v>0</v>
      </c>
      <c r="I14" s="100">
        <v>0</v>
      </c>
      <c r="J14" s="100">
        <v>0</v>
      </c>
      <c r="K14" s="103" t="str">
        <v/>
      </c>
      <c r="L14" s="103" t="str">
        <v/>
      </c>
      <c r="M14" s="103" t="str">
        <v/>
      </c>
      <c r="N14" s="104" t="str">
        <v/>
      </c>
      <c r="O14" s="104" t="str">
        <v/>
      </c>
      <c r="P14" s="104" t="str">
        <v/>
      </c>
      <c r="Q14" s="104" t="str">
        <v>Gilt nur für Strom</v>
      </c>
      <c r="R14" s="104" t="str">
        <v>Gilt nur für Strom</v>
      </c>
      <c r="S14" s="104" t="str">
        <v>Gilt nur für Strom</v>
      </c>
    </row>
    <row r="15" spans="2:20">
      <c r="B15" s="6">
        <v>0</v>
      </c>
      <c r="C15" s="105">
        <v>0</v>
      </c>
      <c r="D15" s="6" t="str">
        <v>Exkursionen</v>
      </c>
      <c r="E15" s="6">
        <v>0</v>
      </c>
      <c r="F15" s="106">
        <v>0</v>
      </c>
      <c r="G15" s="6" t="str">
        <v/>
      </c>
      <c r="H15" s="6">
        <v>0</v>
      </c>
      <c r="I15" s="6">
        <v>0</v>
      </c>
      <c r="J15" s="6">
        <v>0</v>
      </c>
      <c r="K15" s="7" t="str">
        <v/>
      </c>
      <c r="L15" s="7" t="str">
        <v/>
      </c>
      <c r="M15" s="7" t="str">
        <v/>
      </c>
      <c r="N15" s="8" t="str">
        <v/>
      </c>
      <c r="O15" s="8" t="str">
        <v/>
      </c>
      <c r="P15" s="8" t="str">
        <v/>
      </c>
      <c r="Q15" s="8" t="str">
        <v>Gilt nur für Strom</v>
      </c>
      <c r="R15" s="8" t="str">
        <v>Gilt nur für Strom</v>
      </c>
      <c r="S15" s="8" t="str">
        <v>Gilt nur für Strom</v>
      </c>
    </row>
    <row r="16" spans="2:20">
      <c r="B16" s="100">
        <v>0</v>
      </c>
      <c r="C16" s="101">
        <v>0</v>
      </c>
      <c r="D16" s="100" t="str">
        <v>Exkursionen</v>
      </c>
      <c r="E16" s="100">
        <v>0</v>
      </c>
      <c r="F16" s="102">
        <v>0</v>
      </c>
      <c r="G16" s="100" t="str">
        <v/>
      </c>
      <c r="H16" s="100">
        <v>0</v>
      </c>
      <c r="I16" s="100">
        <v>0</v>
      </c>
      <c r="J16" s="100">
        <v>0</v>
      </c>
      <c r="K16" s="103" t="str">
        <v/>
      </c>
      <c r="L16" s="103" t="str">
        <v/>
      </c>
      <c r="M16" s="103" t="str">
        <v/>
      </c>
      <c r="N16" s="104" t="str">
        <v/>
      </c>
      <c r="O16" s="104" t="str">
        <v/>
      </c>
      <c r="P16" s="104" t="str">
        <v/>
      </c>
      <c r="Q16" s="104" t="str">
        <v>Gilt nur für Strom</v>
      </c>
      <c r="R16" s="104" t="str">
        <v>Gilt nur für Strom</v>
      </c>
      <c r="S16" s="104" t="str">
        <v>Gilt nur für Strom</v>
      </c>
    </row>
    <row r="17" spans="2:19">
      <c r="B17" s="6">
        <v>0</v>
      </c>
      <c r="C17" s="105">
        <v>0</v>
      </c>
      <c r="D17" s="6" t="str">
        <v>Exkursionen</v>
      </c>
      <c r="E17" s="6">
        <v>0</v>
      </c>
      <c r="F17" s="106">
        <v>0</v>
      </c>
      <c r="G17" s="6" t="str">
        <v/>
      </c>
      <c r="H17" s="6">
        <v>0</v>
      </c>
      <c r="I17" s="6">
        <v>0</v>
      </c>
      <c r="J17" s="6">
        <v>0</v>
      </c>
      <c r="K17" s="7" t="str">
        <v/>
      </c>
      <c r="L17" s="7" t="str">
        <v/>
      </c>
      <c r="M17" s="7" t="str">
        <v/>
      </c>
      <c r="N17" s="8" t="str">
        <v/>
      </c>
      <c r="O17" s="8" t="str">
        <v/>
      </c>
      <c r="P17" s="8" t="str">
        <v/>
      </c>
      <c r="Q17" s="8" t="str">
        <v>Gilt nur für Strom</v>
      </c>
      <c r="R17" s="8" t="str">
        <v>Gilt nur für Strom</v>
      </c>
      <c r="S17" s="8" t="str">
        <v>Gilt nur für Strom</v>
      </c>
    </row>
    <row r="18" spans="2:19">
      <c r="B18" s="100"/>
      <c r="C18" s="101"/>
      <c r="D18" s="100"/>
      <c r="E18" s="100"/>
      <c r="F18" s="102"/>
      <c r="G18" s="100"/>
      <c r="H18" s="100"/>
      <c r="I18" s="100"/>
      <c r="J18" s="100"/>
      <c r="K18" s="103"/>
      <c r="L18" s="103"/>
      <c r="M18" s="103"/>
      <c r="N18" s="104"/>
      <c r="O18" s="104"/>
      <c r="P18" s="104"/>
      <c r="Q18" s="104"/>
      <c r="R18" s="104"/>
      <c r="S18" s="104"/>
    </row>
    <row r="19" spans="2:19">
      <c r="B19" s="6"/>
      <c r="C19" s="105"/>
      <c r="D19" s="6"/>
      <c r="E19" s="6"/>
      <c r="F19" s="106"/>
      <c r="G19" s="6"/>
      <c r="H19" s="6"/>
      <c r="I19" s="6"/>
      <c r="J19" s="6"/>
      <c r="K19" s="7"/>
      <c r="L19" s="7"/>
      <c r="M19" s="7"/>
      <c r="N19" s="8"/>
      <c r="O19" s="8"/>
      <c r="P19" s="8"/>
      <c r="Q19" s="8"/>
      <c r="R19" s="8"/>
      <c r="S19" s="8"/>
    </row>
    <row r="20" spans="2:19">
      <c r="B20" s="100"/>
      <c r="C20" s="101"/>
      <c r="D20" s="100"/>
      <c r="E20" s="100"/>
      <c r="F20" s="102"/>
      <c r="G20" s="100"/>
      <c r="H20" s="100"/>
      <c r="I20" s="100"/>
      <c r="J20" s="100"/>
      <c r="K20" s="103"/>
      <c r="L20" s="103"/>
      <c r="M20" s="103"/>
      <c r="N20" s="104"/>
      <c r="O20" s="104"/>
      <c r="P20" s="104"/>
      <c r="Q20" s="104"/>
      <c r="R20" s="104"/>
      <c r="S20" s="104"/>
    </row>
    <row r="21" spans="2:19">
      <c r="B21" s="6"/>
      <c r="C21" s="105"/>
      <c r="D21" s="6"/>
      <c r="E21" s="6"/>
      <c r="F21" s="106"/>
      <c r="G21" s="6"/>
      <c r="H21" s="6"/>
      <c r="I21" s="6"/>
      <c r="J21" s="6"/>
      <c r="K21" s="7"/>
      <c r="L21" s="7"/>
      <c r="M21" s="7"/>
      <c r="N21" s="8"/>
      <c r="O21" s="8"/>
      <c r="P21" s="8"/>
      <c r="Q21" s="8"/>
      <c r="R21" s="8"/>
      <c r="S21" s="8"/>
    </row>
    <row r="22" spans="2:19">
      <c r="B22" s="100"/>
      <c r="C22" s="101"/>
      <c r="D22" s="100"/>
      <c r="E22" s="100"/>
      <c r="F22" s="102"/>
      <c r="G22" s="100"/>
      <c r="H22" s="100"/>
      <c r="I22" s="100"/>
      <c r="J22" s="100"/>
      <c r="K22" s="103"/>
      <c r="L22" s="103"/>
      <c r="M22" s="103"/>
      <c r="N22" s="104"/>
      <c r="O22" s="104"/>
      <c r="P22" s="104"/>
      <c r="Q22" s="104"/>
      <c r="R22" s="104"/>
      <c r="S22" s="104"/>
    </row>
    <row r="23" spans="2:19">
      <c r="B23" s="6"/>
      <c r="C23" s="105"/>
      <c r="D23" s="6"/>
      <c r="E23" s="6"/>
      <c r="F23" s="106"/>
      <c r="G23" s="6"/>
      <c r="H23" s="6"/>
      <c r="I23" s="6"/>
      <c r="J23" s="6"/>
      <c r="K23" s="7"/>
      <c r="L23" s="7"/>
      <c r="M23" s="7"/>
      <c r="N23" s="8"/>
      <c r="O23" s="8"/>
      <c r="P23" s="8"/>
      <c r="Q23" s="8"/>
      <c r="R23" s="8"/>
      <c r="S23" s="8"/>
    </row>
    <row r="24" spans="2:19">
      <c r="B24" s="100"/>
      <c r="C24" s="101"/>
      <c r="D24" s="100"/>
      <c r="E24" s="100"/>
      <c r="F24" s="102"/>
      <c r="G24" s="100"/>
      <c r="H24" s="100"/>
      <c r="I24" s="100"/>
      <c r="J24" s="100"/>
      <c r="K24" s="103"/>
      <c r="L24" s="103"/>
      <c r="M24" s="103"/>
      <c r="N24" s="104"/>
      <c r="O24" s="104"/>
      <c r="P24" s="104"/>
      <c r="Q24" s="104"/>
      <c r="R24" s="104"/>
      <c r="S24" s="104"/>
    </row>
    <row r="25" spans="2:19">
      <c r="B25" s="6"/>
      <c r="C25" s="105"/>
      <c r="D25" s="6"/>
      <c r="E25" s="6"/>
      <c r="F25" s="106"/>
      <c r="G25" s="6"/>
      <c r="H25" s="6"/>
      <c r="I25" s="6"/>
      <c r="J25" s="6"/>
      <c r="K25" s="7"/>
      <c r="L25" s="7"/>
      <c r="M25" s="7"/>
      <c r="N25" s="8"/>
      <c r="O25" s="8"/>
      <c r="P25" s="8"/>
      <c r="Q25" s="8"/>
      <c r="R25" s="8"/>
      <c r="S25" s="8"/>
    </row>
    <row r="26" spans="2:19">
      <c r="B26" s="100"/>
      <c r="C26" s="101"/>
      <c r="D26" s="100"/>
      <c r="E26" s="100"/>
      <c r="F26" s="102"/>
      <c r="G26" s="100"/>
      <c r="H26" s="100"/>
      <c r="I26" s="100"/>
      <c r="J26" s="100"/>
      <c r="K26" s="103"/>
      <c r="L26" s="103"/>
      <c r="M26" s="103"/>
      <c r="N26" s="104"/>
      <c r="O26" s="104"/>
      <c r="P26" s="104"/>
      <c r="Q26" s="104"/>
      <c r="R26" s="104"/>
      <c r="S26" s="104"/>
    </row>
    <row r="27" spans="2:19">
      <c r="B27" s="6"/>
      <c r="C27" s="105"/>
      <c r="D27" s="6"/>
      <c r="E27" s="6"/>
      <c r="F27" s="106"/>
      <c r="G27" s="6"/>
      <c r="H27" s="6"/>
      <c r="I27" s="6"/>
      <c r="J27" s="6"/>
      <c r="K27" s="7"/>
      <c r="L27" s="7"/>
      <c r="M27" s="7"/>
      <c r="N27" s="8"/>
      <c r="O27" s="8"/>
      <c r="P27" s="8"/>
      <c r="Q27" s="8"/>
      <c r="R27" s="8"/>
      <c r="S27" s="8"/>
    </row>
    <row r="28" spans="2:19">
      <c r="B28" s="100"/>
      <c r="C28" s="101"/>
      <c r="D28" s="100"/>
      <c r="E28" s="100"/>
      <c r="F28" s="102"/>
      <c r="G28" s="100"/>
      <c r="H28" s="100"/>
      <c r="I28" s="100"/>
      <c r="J28" s="100"/>
      <c r="K28" s="103"/>
      <c r="L28" s="103"/>
      <c r="M28" s="103"/>
      <c r="N28" s="104"/>
      <c r="O28" s="104"/>
      <c r="P28" s="104"/>
      <c r="Q28" s="104"/>
      <c r="R28" s="104"/>
      <c r="S28" s="104"/>
    </row>
    <row r="29" spans="2:19">
      <c r="B29" s="6"/>
      <c r="C29" s="105"/>
      <c r="D29" s="6"/>
      <c r="E29" s="6"/>
      <c r="F29" s="106"/>
      <c r="G29" s="6"/>
      <c r="H29" s="6"/>
      <c r="I29" s="6"/>
      <c r="J29" s="6"/>
      <c r="K29" s="7"/>
      <c r="L29" s="7"/>
      <c r="M29" s="7"/>
      <c r="N29" s="8"/>
      <c r="O29" s="8"/>
      <c r="P29" s="8"/>
      <c r="Q29" s="8"/>
      <c r="R29" s="8"/>
      <c r="S29" s="8"/>
    </row>
    <row r="30" spans="2:19">
      <c r="B30" s="100"/>
      <c r="C30" s="101"/>
      <c r="D30" s="100"/>
      <c r="E30" s="100"/>
      <c r="F30" s="102"/>
      <c r="G30" s="100"/>
      <c r="H30" s="100"/>
      <c r="I30" s="100"/>
      <c r="J30" s="100"/>
      <c r="K30" s="103"/>
      <c r="L30" s="103"/>
      <c r="M30" s="103"/>
      <c r="N30" s="104"/>
      <c r="O30" s="104"/>
      <c r="P30" s="104"/>
      <c r="Q30" s="104"/>
      <c r="R30" s="104"/>
      <c r="S30" s="104"/>
    </row>
    <row r="31" spans="2:19">
      <c r="B31" s="6"/>
      <c r="C31" s="105"/>
      <c r="D31" s="6"/>
      <c r="E31" s="6"/>
      <c r="F31" s="106"/>
      <c r="G31" s="6"/>
      <c r="H31" s="6"/>
      <c r="I31" s="6"/>
      <c r="J31" s="6"/>
      <c r="K31" s="7"/>
      <c r="L31" s="7"/>
      <c r="M31" s="7"/>
      <c r="N31" s="8"/>
      <c r="O31" s="8"/>
      <c r="P31" s="8"/>
      <c r="Q31" s="8"/>
      <c r="R31" s="8"/>
      <c r="S31" s="8"/>
    </row>
    <row r="32" spans="2:19">
      <c r="B32" s="100"/>
      <c r="C32" s="101"/>
      <c r="D32" s="100"/>
      <c r="E32" s="100"/>
      <c r="F32" s="102"/>
      <c r="G32" s="100"/>
      <c r="H32" s="100"/>
      <c r="I32" s="100"/>
      <c r="J32" s="100"/>
      <c r="K32" s="103"/>
      <c r="L32" s="103"/>
      <c r="M32" s="103"/>
      <c r="N32" s="104"/>
      <c r="O32" s="104"/>
      <c r="P32" s="104"/>
      <c r="Q32" s="104"/>
      <c r="R32" s="104"/>
      <c r="S32" s="104"/>
    </row>
    <row r="33" spans="2:19">
      <c r="B33" s="6"/>
      <c r="C33" s="105"/>
      <c r="D33" s="6"/>
      <c r="E33" s="6"/>
      <c r="F33" s="106"/>
      <c r="G33" s="6"/>
      <c r="H33" s="6"/>
      <c r="I33" s="6"/>
      <c r="J33" s="6"/>
      <c r="K33" s="7"/>
      <c r="L33" s="7"/>
      <c r="M33" s="7"/>
      <c r="N33" s="8"/>
      <c r="O33" s="8"/>
      <c r="P33" s="8"/>
      <c r="Q33" s="8"/>
      <c r="R33" s="8"/>
      <c r="S33" s="8"/>
    </row>
    <row r="34" spans="2:19">
      <c r="B34" s="100"/>
      <c r="C34" s="101"/>
      <c r="D34" s="100"/>
      <c r="E34" s="100"/>
      <c r="F34" s="102"/>
      <c r="G34" s="100"/>
      <c r="H34" s="100"/>
      <c r="I34" s="100"/>
      <c r="J34" s="100"/>
      <c r="K34" s="103"/>
      <c r="L34" s="103"/>
      <c r="M34" s="103"/>
      <c r="N34" s="104"/>
      <c r="O34" s="104"/>
      <c r="P34" s="104"/>
      <c r="Q34" s="104"/>
      <c r="R34" s="104"/>
      <c r="S34" s="104"/>
    </row>
    <row r="35" spans="2:19">
      <c r="B35" s="6"/>
      <c r="C35" s="105"/>
      <c r="D35" s="6"/>
      <c r="E35" s="6"/>
      <c r="F35" s="106"/>
      <c r="G35" s="6"/>
      <c r="H35" s="6"/>
      <c r="I35" s="6"/>
      <c r="J35" s="6"/>
      <c r="K35" s="7"/>
      <c r="L35" s="7"/>
      <c r="M35" s="7"/>
      <c r="N35" s="8"/>
      <c r="O35" s="8"/>
      <c r="P35" s="8"/>
      <c r="Q35" s="8"/>
      <c r="R35" s="8"/>
      <c r="S35" s="8"/>
    </row>
    <row r="36" spans="2:19">
      <c r="B36" s="100"/>
      <c r="C36" s="101"/>
      <c r="D36" s="100"/>
      <c r="E36" s="100"/>
      <c r="F36" s="102"/>
      <c r="G36" s="100"/>
      <c r="H36" s="100"/>
      <c r="I36" s="100"/>
      <c r="J36" s="100"/>
      <c r="K36" s="103"/>
      <c r="L36" s="103"/>
      <c r="M36" s="103"/>
      <c r="N36" s="104"/>
      <c r="O36" s="104"/>
      <c r="P36" s="104"/>
      <c r="Q36" s="104"/>
      <c r="R36" s="104"/>
      <c r="S36" s="104"/>
    </row>
    <row r="37" spans="2:19">
      <c r="B37" s="6"/>
      <c r="C37" s="105"/>
      <c r="D37" s="6"/>
      <c r="E37" s="6"/>
      <c r="F37" s="106"/>
      <c r="G37" s="6"/>
      <c r="H37" s="6"/>
      <c r="I37" s="6"/>
      <c r="J37" s="6"/>
      <c r="K37" s="7"/>
      <c r="L37" s="7"/>
      <c r="M37" s="7"/>
      <c r="N37" s="8"/>
      <c r="O37" s="8"/>
      <c r="P37" s="8"/>
      <c r="Q37" s="8"/>
      <c r="R37" s="8"/>
      <c r="S37" s="8"/>
    </row>
    <row r="38" spans="2:19">
      <c r="B38" s="100"/>
      <c r="C38" s="101"/>
      <c r="D38" s="100"/>
      <c r="E38" s="100"/>
      <c r="F38" s="102"/>
      <c r="G38" s="100"/>
      <c r="H38" s="100"/>
      <c r="I38" s="100"/>
      <c r="J38" s="100"/>
      <c r="K38" s="103"/>
      <c r="L38" s="103"/>
      <c r="M38" s="103"/>
      <c r="N38" s="104"/>
      <c r="O38" s="104"/>
      <c r="P38" s="104"/>
      <c r="Q38" s="104"/>
      <c r="R38" s="104"/>
      <c r="S38" s="104"/>
    </row>
    <row r="39" spans="2:19">
      <c r="B39" s="6"/>
      <c r="C39" s="105"/>
      <c r="D39" s="6"/>
      <c r="E39" s="6"/>
      <c r="F39" s="106"/>
      <c r="G39" s="6"/>
      <c r="H39" s="6"/>
      <c r="I39" s="6"/>
      <c r="J39" s="6"/>
      <c r="K39" s="7"/>
      <c r="L39" s="7"/>
      <c r="M39" s="7"/>
      <c r="N39" s="8"/>
      <c r="O39" s="8"/>
      <c r="P39" s="8"/>
      <c r="Q39" s="8"/>
      <c r="R39" s="8"/>
      <c r="S39" s="8"/>
    </row>
    <row r="40" spans="2:19">
      <c r="B40" s="100"/>
      <c r="C40" s="101"/>
      <c r="D40" s="100"/>
      <c r="E40" s="100"/>
      <c r="F40" s="102"/>
      <c r="G40" s="100"/>
      <c r="H40" s="100"/>
      <c r="I40" s="100"/>
      <c r="J40" s="100"/>
      <c r="K40" s="103"/>
      <c r="L40" s="103"/>
      <c r="M40" s="103"/>
      <c r="N40" s="104"/>
      <c r="O40" s="104"/>
      <c r="P40" s="104"/>
      <c r="Q40" s="104"/>
      <c r="R40" s="104"/>
      <c r="S40" s="104"/>
    </row>
    <row r="41" spans="2:19">
      <c r="B41" s="6"/>
      <c r="C41" s="105"/>
      <c r="D41" s="6"/>
      <c r="E41" s="6"/>
      <c r="F41" s="106"/>
      <c r="G41" s="6"/>
      <c r="H41" s="6"/>
      <c r="I41" s="6"/>
      <c r="J41" s="6"/>
      <c r="K41" s="7"/>
      <c r="L41" s="7"/>
      <c r="M41" s="7"/>
      <c r="N41" s="8"/>
      <c r="O41" s="8"/>
      <c r="P41" s="8"/>
      <c r="Q41" s="8"/>
      <c r="R41" s="8"/>
      <c r="S41" s="8"/>
    </row>
    <row r="42" spans="2:19">
      <c r="B42" s="100"/>
      <c r="C42" s="101"/>
      <c r="D42" s="100"/>
      <c r="E42" s="100"/>
      <c r="F42" s="102"/>
      <c r="G42" s="100"/>
      <c r="H42" s="100"/>
      <c r="I42" s="100"/>
      <c r="J42" s="100"/>
      <c r="K42" s="103"/>
      <c r="L42" s="103"/>
      <c r="M42" s="103"/>
      <c r="N42" s="104"/>
      <c r="O42" s="104"/>
      <c r="P42" s="104"/>
      <c r="Q42" s="104"/>
      <c r="R42" s="104"/>
      <c r="S42" s="104"/>
    </row>
    <row r="43" spans="2:19">
      <c r="B43" s="6"/>
      <c r="C43" s="105"/>
      <c r="D43" s="6"/>
      <c r="E43" s="6"/>
      <c r="F43" s="106"/>
      <c r="G43" s="6"/>
      <c r="H43" s="6"/>
      <c r="I43" s="6"/>
      <c r="J43" s="6"/>
      <c r="K43" s="7"/>
      <c r="L43" s="7"/>
      <c r="M43" s="7"/>
      <c r="N43" s="8"/>
      <c r="O43" s="8"/>
      <c r="P43" s="8"/>
      <c r="Q43" s="8"/>
      <c r="R43" s="8"/>
      <c r="S43" s="8"/>
    </row>
    <row r="44" spans="2:19">
      <c r="B44" s="100"/>
      <c r="C44" s="101"/>
      <c r="D44" s="100"/>
      <c r="E44" s="100"/>
      <c r="F44" s="102"/>
      <c r="G44" s="100"/>
      <c r="H44" s="100"/>
      <c r="I44" s="100"/>
      <c r="J44" s="100"/>
      <c r="K44" s="103"/>
      <c r="L44" s="103"/>
      <c r="M44" s="103"/>
      <c r="N44" s="104"/>
      <c r="O44" s="104"/>
      <c r="P44" s="104"/>
      <c r="Q44" s="104"/>
      <c r="R44" s="104"/>
      <c r="S44" s="104"/>
    </row>
    <row r="45" spans="2:19">
      <c r="B45" s="6"/>
      <c r="C45" s="105"/>
      <c r="D45" s="6"/>
      <c r="E45" s="6"/>
      <c r="F45" s="106"/>
      <c r="G45" s="6"/>
      <c r="H45" s="6"/>
      <c r="I45" s="6"/>
      <c r="J45" s="6"/>
      <c r="K45" s="7"/>
      <c r="L45" s="7"/>
      <c r="M45" s="7"/>
      <c r="N45" s="8"/>
      <c r="O45" s="8"/>
      <c r="P45" s="8"/>
      <c r="Q45" s="8"/>
      <c r="R45" s="8"/>
      <c r="S45" s="8"/>
    </row>
    <row r="46" spans="2:19">
      <c r="B46" s="100"/>
      <c r="C46" s="101"/>
      <c r="D46" s="100"/>
      <c r="E46" s="100"/>
      <c r="F46" s="102"/>
      <c r="G46" s="100"/>
      <c r="H46" s="100"/>
      <c r="I46" s="100"/>
      <c r="J46" s="100"/>
      <c r="K46" s="103"/>
      <c r="L46" s="103"/>
      <c r="M46" s="103"/>
      <c r="N46" s="104"/>
      <c r="O46" s="104"/>
      <c r="P46" s="104"/>
      <c r="Q46" s="104"/>
      <c r="R46" s="104"/>
      <c r="S46" s="104"/>
    </row>
    <row r="47" spans="2:19">
      <c r="B47" s="6"/>
      <c r="C47" s="105"/>
      <c r="D47" s="6"/>
      <c r="E47" s="6"/>
      <c r="F47" s="106"/>
      <c r="G47" s="6"/>
      <c r="H47" s="6"/>
      <c r="I47" s="6"/>
      <c r="J47" s="6"/>
      <c r="K47" s="7"/>
      <c r="L47" s="7"/>
      <c r="M47" s="7"/>
      <c r="N47" s="8"/>
      <c r="O47" s="8"/>
      <c r="P47" s="8"/>
      <c r="Q47" s="8"/>
      <c r="R47" s="8"/>
      <c r="S47" s="8"/>
    </row>
    <row r="48" spans="2:19">
      <c r="B48" s="100"/>
      <c r="C48" s="101"/>
      <c r="D48" s="100"/>
      <c r="E48" s="100"/>
      <c r="F48" s="102"/>
      <c r="G48" s="100"/>
      <c r="H48" s="100"/>
      <c r="I48" s="100"/>
      <c r="J48" s="100"/>
      <c r="K48" s="103"/>
      <c r="L48" s="103"/>
      <c r="M48" s="103"/>
      <c r="N48" s="104"/>
      <c r="O48" s="104"/>
      <c r="P48" s="104"/>
      <c r="Q48" s="104"/>
      <c r="R48" s="104"/>
      <c r="S48" s="104"/>
    </row>
    <row r="49" spans="2:19">
      <c r="B49" s="6"/>
      <c r="C49" s="105"/>
      <c r="D49" s="6"/>
      <c r="E49" s="6"/>
      <c r="F49" s="106"/>
      <c r="G49" s="6"/>
      <c r="H49" s="6"/>
      <c r="I49" s="6"/>
      <c r="J49" s="6"/>
      <c r="K49" s="7"/>
      <c r="L49" s="7"/>
      <c r="M49" s="7"/>
      <c r="N49" s="8"/>
      <c r="O49" s="8"/>
      <c r="P49" s="8"/>
      <c r="Q49" s="8"/>
      <c r="R49" s="8"/>
      <c r="S49" s="8"/>
    </row>
    <row r="50" spans="2:19">
      <c r="B50" s="100"/>
      <c r="C50" s="101"/>
      <c r="D50" s="100"/>
      <c r="E50" s="100"/>
      <c r="F50" s="102"/>
      <c r="G50" s="100"/>
      <c r="H50" s="100"/>
      <c r="I50" s="100"/>
      <c r="J50" s="100"/>
      <c r="K50" s="103"/>
      <c r="L50" s="103"/>
      <c r="M50" s="103"/>
      <c r="N50" s="104"/>
      <c r="O50" s="104"/>
      <c r="P50" s="104"/>
      <c r="Q50" s="104"/>
      <c r="R50" s="104"/>
      <c r="S50" s="104"/>
    </row>
    <row r="51" spans="2:19">
      <c r="B51" s="6"/>
      <c r="C51" s="105"/>
      <c r="D51" s="6"/>
      <c r="E51" s="6"/>
      <c r="F51" s="106"/>
      <c r="G51" s="6"/>
      <c r="H51" s="6"/>
      <c r="I51" s="6"/>
      <c r="J51" s="6"/>
      <c r="K51" s="7"/>
      <c r="L51" s="7"/>
      <c r="M51" s="7"/>
      <c r="N51" s="8"/>
      <c r="O51" s="8"/>
      <c r="P51" s="8"/>
      <c r="Q51" s="8"/>
      <c r="R51" s="8"/>
      <c r="S51" s="8"/>
    </row>
    <row r="52" spans="2:19">
      <c r="B52" s="100"/>
      <c r="C52" s="101"/>
      <c r="D52" s="100"/>
      <c r="E52" s="100"/>
      <c r="F52" s="102"/>
      <c r="G52" s="100"/>
      <c r="H52" s="100"/>
      <c r="I52" s="100"/>
      <c r="J52" s="100"/>
      <c r="K52" s="103"/>
      <c r="L52" s="103"/>
      <c r="M52" s="103"/>
      <c r="N52" s="104"/>
      <c r="O52" s="104"/>
      <c r="P52" s="104"/>
      <c r="Q52" s="104"/>
      <c r="R52" s="104"/>
      <c r="S52" s="104"/>
    </row>
    <row r="53" spans="2:19">
      <c r="B53" s="6"/>
      <c r="C53" s="105"/>
      <c r="D53" s="6"/>
      <c r="E53" s="6"/>
      <c r="F53" s="106"/>
      <c r="G53" s="6"/>
      <c r="H53" s="6"/>
      <c r="I53" s="6"/>
      <c r="J53" s="6"/>
      <c r="K53" s="7"/>
      <c r="L53" s="7"/>
      <c r="M53" s="7"/>
      <c r="N53" s="8"/>
      <c r="O53" s="8"/>
      <c r="P53" s="8"/>
      <c r="Q53" s="8"/>
      <c r="R53" s="8"/>
      <c r="S53" s="8"/>
    </row>
    <row r="54" spans="2:19">
      <c r="B54" s="100"/>
      <c r="C54" s="101"/>
      <c r="D54" s="100"/>
      <c r="E54" s="100"/>
      <c r="F54" s="102"/>
      <c r="G54" s="100"/>
      <c r="H54" s="100"/>
      <c r="I54" s="100"/>
      <c r="J54" s="100"/>
      <c r="K54" s="103"/>
      <c r="L54" s="103"/>
      <c r="M54" s="103"/>
      <c r="N54" s="104"/>
      <c r="O54" s="104"/>
      <c r="P54" s="104"/>
      <c r="Q54" s="104"/>
      <c r="R54" s="104"/>
      <c r="S54" s="104"/>
    </row>
    <row r="55" spans="2:19">
      <c r="B55" s="6"/>
      <c r="C55" s="105"/>
      <c r="D55" s="6"/>
      <c r="E55" s="6"/>
      <c r="F55" s="106"/>
      <c r="G55" s="6"/>
      <c r="H55" s="6"/>
      <c r="I55" s="6"/>
      <c r="J55" s="6"/>
      <c r="K55" s="7"/>
      <c r="L55" s="7"/>
      <c r="M55" s="7"/>
      <c r="N55" s="8"/>
      <c r="O55" s="8"/>
      <c r="P55" s="8"/>
      <c r="Q55" s="8"/>
      <c r="R55" s="8"/>
      <c r="S55" s="8"/>
    </row>
    <row r="56" spans="2:19">
      <c r="B56" s="100"/>
      <c r="C56" s="101"/>
      <c r="D56" s="100"/>
      <c r="E56" s="100"/>
      <c r="F56" s="102"/>
      <c r="G56" s="100"/>
      <c r="H56" s="100"/>
      <c r="I56" s="100"/>
      <c r="J56" s="100"/>
      <c r="K56" s="103"/>
      <c r="L56" s="103"/>
      <c r="M56" s="103"/>
      <c r="N56" s="104"/>
      <c r="O56" s="104"/>
      <c r="P56" s="104"/>
      <c r="Q56" s="104"/>
      <c r="R56" s="104"/>
      <c r="S56" s="104"/>
    </row>
    <row r="57" spans="2:19">
      <c r="B57" s="6"/>
      <c r="C57" s="105"/>
      <c r="D57" s="6"/>
      <c r="E57" s="6"/>
      <c r="F57" s="106"/>
      <c r="G57" s="6"/>
      <c r="H57" s="6"/>
      <c r="I57" s="6"/>
      <c r="J57" s="6"/>
      <c r="K57" s="7"/>
      <c r="L57" s="7"/>
      <c r="M57" s="7"/>
      <c r="N57" s="8"/>
      <c r="O57" s="8"/>
      <c r="P57" s="8"/>
      <c r="Q57" s="8"/>
      <c r="R57" s="8"/>
      <c r="S57" s="8"/>
    </row>
    <row r="58" spans="2:19">
      <c r="B58" s="100"/>
      <c r="C58" s="101"/>
      <c r="D58" s="100"/>
      <c r="E58" s="100"/>
      <c r="F58" s="102"/>
      <c r="G58" s="100"/>
      <c r="H58" s="100"/>
      <c r="I58" s="100"/>
      <c r="J58" s="100"/>
      <c r="K58" s="103"/>
      <c r="L58" s="103"/>
      <c r="M58" s="103"/>
      <c r="N58" s="104"/>
      <c r="O58" s="104"/>
      <c r="P58" s="104"/>
      <c r="Q58" s="104"/>
      <c r="R58" s="104"/>
      <c r="S58" s="104"/>
    </row>
    <row r="59" spans="2:19">
      <c r="B59" s="6"/>
      <c r="C59" s="105"/>
      <c r="D59" s="6"/>
      <c r="E59" s="6"/>
      <c r="F59" s="106"/>
      <c r="G59" s="6"/>
      <c r="H59" s="6"/>
      <c r="I59" s="6"/>
      <c r="J59" s="6"/>
      <c r="K59" s="7"/>
      <c r="L59" s="7"/>
      <c r="M59" s="7"/>
      <c r="N59" s="8"/>
      <c r="O59" s="8"/>
      <c r="P59" s="8"/>
      <c r="Q59" s="8"/>
      <c r="R59" s="8"/>
      <c r="S59" s="8"/>
    </row>
    <row r="60" spans="2:19">
      <c r="B60" s="100"/>
      <c r="C60" s="101"/>
      <c r="D60" s="100"/>
      <c r="E60" s="100"/>
      <c r="F60" s="102"/>
      <c r="G60" s="100"/>
      <c r="H60" s="100"/>
      <c r="I60" s="100"/>
      <c r="J60" s="100"/>
      <c r="K60" s="103"/>
      <c r="L60" s="103"/>
      <c r="M60" s="103"/>
      <c r="N60" s="104"/>
      <c r="O60" s="104"/>
      <c r="P60" s="104"/>
      <c r="Q60" s="104"/>
      <c r="R60" s="104"/>
      <c r="S60" s="104"/>
    </row>
    <row r="61" spans="2:19">
      <c r="B61" s="6"/>
      <c r="C61" s="105"/>
      <c r="D61" s="6"/>
      <c r="E61" s="6"/>
      <c r="F61" s="106"/>
      <c r="G61" s="6"/>
      <c r="H61" s="6"/>
      <c r="I61" s="6"/>
      <c r="J61" s="6"/>
      <c r="K61" s="7"/>
      <c r="L61" s="7"/>
      <c r="M61" s="7"/>
      <c r="N61" s="8"/>
      <c r="O61" s="8"/>
      <c r="P61" s="8"/>
      <c r="Q61" s="8"/>
      <c r="R61" s="8"/>
      <c r="S61" s="8"/>
    </row>
    <row r="62" spans="2:19">
      <c r="B62" s="100"/>
      <c r="C62" s="101"/>
      <c r="D62" s="100"/>
      <c r="E62" s="100"/>
      <c r="F62" s="102"/>
      <c r="G62" s="100"/>
      <c r="H62" s="100"/>
      <c r="I62" s="100"/>
      <c r="J62" s="100"/>
      <c r="K62" s="103"/>
      <c r="L62" s="103"/>
      <c r="M62" s="103"/>
      <c r="N62" s="104"/>
      <c r="O62" s="104"/>
      <c r="P62" s="104"/>
      <c r="Q62" s="104"/>
      <c r="R62" s="104"/>
      <c r="S62" s="104"/>
    </row>
    <row r="63" spans="2:19">
      <c r="B63" s="6"/>
      <c r="C63" s="105"/>
      <c r="D63" s="6"/>
      <c r="E63" s="6"/>
      <c r="F63" s="106"/>
      <c r="G63" s="6"/>
      <c r="H63" s="6"/>
      <c r="I63" s="6"/>
      <c r="J63" s="6"/>
      <c r="K63" s="7"/>
      <c r="L63" s="7"/>
      <c r="M63" s="7"/>
      <c r="N63" s="8"/>
      <c r="O63" s="8"/>
      <c r="P63" s="8"/>
      <c r="Q63" s="8"/>
      <c r="R63" s="8"/>
      <c r="S63" s="8"/>
    </row>
    <row r="64" spans="2:19">
      <c r="B64" s="100"/>
      <c r="C64" s="101"/>
      <c r="D64" s="100"/>
      <c r="E64" s="100"/>
      <c r="F64" s="102"/>
      <c r="G64" s="100"/>
      <c r="H64" s="100"/>
      <c r="I64" s="100"/>
      <c r="J64" s="100"/>
      <c r="K64" s="103"/>
      <c r="L64" s="103"/>
      <c r="M64" s="103"/>
      <c r="N64" s="104"/>
      <c r="O64" s="104"/>
      <c r="P64" s="104"/>
      <c r="Q64" s="104"/>
      <c r="R64" s="104"/>
      <c r="S64" s="104"/>
    </row>
    <row r="65" spans="2:19">
      <c r="B65" s="6"/>
      <c r="C65" s="105"/>
      <c r="D65" s="6"/>
      <c r="E65" s="6"/>
      <c r="F65" s="106"/>
      <c r="G65" s="6"/>
      <c r="H65" s="6"/>
      <c r="I65" s="6"/>
      <c r="J65" s="6"/>
      <c r="K65" s="7"/>
      <c r="L65" s="7"/>
      <c r="M65" s="7"/>
      <c r="N65" s="8"/>
      <c r="O65" s="8"/>
      <c r="P65" s="8"/>
      <c r="Q65" s="8"/>
      <c r="R65" s="8"/>
      <c r="S65" s="8"/>
    </row>
    <row r="66" spans="2:19">
      <c r="B66" s="100"/>
      <c r="C66" s="101"/>
      <c r="D66" s="100"/>
      <c r="E66" s="100"/>
      <c r="F66" s="102"/>
      <c r="G66" s="100"/>
      <c r="H66" s="100"/>
      <c r="I66" s="100"/>
      <c r="J66" s="100"/>
      <c r="K66" s="103"/>
      <c r="L66" s="103"/>
      <c r="M66" s="103"/>
      <c r="N66" s="104"/>
      <c r="O66" s="104"/>
      <c r="P66" s="104"/>
      <c r="Q66" s="104"/>
      <c r="R66" s="104"/>
      <c r="S66" s="104"/>
    </row>
    <row r="67" spans="2:19">
      <c r="B67" s="6"/>
      <c r="C67" s="105"/>
      <c r="D67" s="6"/>
      <c r="E67" s="6"/>
      <c r="F67" s="106"/>
      <c r="G67" s="6"/>
      <c r="H67" s="6"/>
      <c r="I67" s="6"/>
      <c r="J67" s="6"/>
      <c r="K67" s="7"/>
      <c r="L67" s="7"/>
      <c r="M67" s="7"/>
      <c r="N67" s="8"/>
      <c r="O67" s="8"/>
      <c r="P67" s="8"/>
      <c r="Q67" s="8"/>
      <c r="R67" s="8"/>
      <c r="S67" s="8"/>
    </row>
    <row r="68" spans="2:19">
      <c r="B68" s="100"/>
      <c r="C68" s="101"/>
      <c r="D68" s="100"/>
      <c r="E68" s="100"/>
      <c r="F68" s="102"/>
      <c r="G68" s="100"/>
      <c r="H68" s="100"/>
      <c r="I68" s="100"/>
      <c r="J68" s="100"/>
      <c r="K68" s="103"/>
      <c r="L68" s="103"/>
      <c r="M68" s="103"/>
      <c r="N68" s="104"/>
      <c r="O68" s="104"/>
      <c r="P68" s="104"/>
      <c r="Q68" s="104"/>
      <c r="R68" s="104"/>
      <c r="S68" s="104"/>
    </row>
    <row r="69" spans="2:19">
      <c r="B69" s="6"/>
      <c r="C69" s="105"/>
      <c r="D69" s="6"/>
      <c r="E69" s="6"/>
      <c r="F69" s="106"/>
      <c r="G69" s="6"/>
      <c r="H69" s="6"/>
      <c r="I69" s="6"/>
      <c r="J69" s="6"/>
      <c r="K69" s="7"/>
      <c r="L69" s="7"/>
      <c r="M69" s="7"/>
      <c r="N69" s="8"/>
      <c r="O69" s="8"/>
      <c r="P69" s="8"/>
      <c r="Q69" s="8"/>
      <c r="R69" s="8"/>
      <c r="S69" s="8"/>
    </row>
    <row r="70" spans="2:19">
      <c r="B70" s="100"/>
      <c r="C70" s="101"/>
      <c r="D70" s="100"/>
      <c r="E70" s="100"/>
      <c r="F70" s="102"/>
      <c r="G70" s="100"/>
      <c r="H70" s="100"/>
      <c r="I70" s="100"/>
      <c r="J70" s="100"/>
      <c r="K70" s="103"/>
      <c r="L70" s="103"/>
      <c r="M70" s="103"/>
      <c r="N70" s="104"/>
      <c r="O70" s="104"/>
      <c r="P70" s="104"/>
      <c r="Q70" s="104"/>
      <c r="R70" s="104"/>
      <c r="S70" s="104"/>
    </row>
    <row r="71" spans="2:19">
      <c r="B71" s="6"/>
      <c r="C71" s="105"/>
      <c r="D71" s="6"/>
      <c r="E71" s="6"/>
      <c r="F71" s="106"/>
      <c r="G71" s="6"/>
      <c r="H71" s="6"/>
      <c r="I71" s="6"/>
      <c r="J71" s="6"/>
      <c r="K71" s="7"/>
      <c r="L71" s="7"/>
      <c r="M71" s="7"/>
      <c r="N71" s="8"/>
      <c r="O71" s="8"/>
      <c r="P71" s="8"/>
      <c r="Q71" s="8"/>
      <c r="R71" s="8"/>
      <c r="S71" s="8"/>
    </row>
    <row r="72" spans="2:19">
      <c r="B72" s="100"/>
      <c r="C72" s="101"/>
      <c r="D72" s="100"/>
      <c r="E72" s="100"/>
      <c r="F72" s="102"/>
      <c r="G72" s="100"/>
      <c r="H72" s="100"/>
      <c r="I72" s="100"/>
      <c r="J72" s="100"/>
      <c r="K72" s="103"/>
      <c r="L72" s="103"/>
      <c r="M72" s="103"/>
      <c r="N72" s="104"/>
      <c r="O72" s="104"/>
      <c r="P72" s="104"/>
      <c r="Q72" s="104"/>
      <c r="R72" s="104"/>
      <c r="S72" s="104"/>
    </row>
    <row r="73" spans="2:19">
      <c r="B73" s="6"/>
      <c r="C73" s="105"/>
      <c r="D73" s="6"/>
      <c r="E73" s="6"/>
      <c r="F73" s="106"/>
      <c r="G73" s="6"/>
      <c r="H73" s="6"/>
      <c r="I73" s="6"/>
      <c r="J73" s="6"/>
      <c r="K73" s="7"/>
      <c r="L73" s="7"/>
      <c r="M73" s="7"/>
      <c r="N73" s="8"/>
      <c r="O73" s="8"/>
      <c r="P73" s="8"/>
      <c r="Q73" s="8"/>
      <c r="R73" s="8"/>
      <c r="S73" s="8"/>
    </row>
    <row r="74" spans="2:19">
      <c r="B74" s="100"/>
      <c r="C74" s="101"/>
      <c r="D74" s="100"/>
      <c r="E74" s="100"/>
      <c r="F74" s="102"/>
      <c r="G74" s="100"/>
      <c r="H74" s="100"/>
      <c r="I74" s="100"/>
      <c r="J74" s="100"/>
      <c r="K74" s="103"/>
      <c r="L74" s="103"/>
      <c r="M74" s="103"/>
      <c r="N74" s="104"/>
      <c r="O74" s="104"/>
      <c r="P74" s="104"/>
      <c r="Q74" s="104"/>
      <c r="R74" s="104"/>
      <c r="S74" s="104"/>
    </row>
    <row r="75" spans="2:19">
      <c r="B75" s="6"/>
      <c r="C75" s="105"/>
      <c r="D75" s="6"/>
      <c r="E75" s="6"/>
      <c r="F75" s="106"/>
      <c r="G75" s="6"/>
      <c r="H75" s="6"/>
      <c r="I75" s="6"/>
      <c r="J75" s="6"/>
      <c r="K75" s="7"/>
      <c r="L75" s="7"/>
      <c r="M75" s="7"/>
      <c r="N75" s="8"/>
      <c r="O75" s="8"/>
      <c r="P75" s="8"/>
      <c r="Q75" s="8"/>
      <c r="R75" s="8"/>
      <c r="S75" s="8"/>
    </row>
    <row r="76" spans="2:19">
      <c r="B76" s="100"/>
      <c r="C76" s="101"/>
      <c r="D76" s="100"/>
      <c r="E76" s="100"/>
      <c r="F76" s="102"/>
      <c r="G76" s="100"/>
      <c r="H76" s="100"/>
      <c r="I76" s="100"/>
      <c r="J76" s="100"/>
      <c r="K76" s="103"/>
      <c r="L76" s="103"/>
      <c r="M76" s="103"/>
      <c r="N76" s="104"/>
      <c r="O76" s="104"/>
      <c r="P76" s="104"/>
      <c r="Q76" s="104"/>
      <c r="R76" s="104"/>
      <c r="S76" s="104"/>
    </row>
    <row r="77" spans="2:19">
      <c r="B77" s="6"/>
      <c r="C77" s="105"/>
      <c r="D77" s="6"/>
      <c r="E77" s="6"/>
      <c r="F77" s="106"/>
      <c r="G77" s="6"/>
      <c r="H77" s="6"/>
      <c r="I77" s="6"/>
      <c r="J77" s="6"/>
      <c r="K77" s="7"/>
      <c r="L77" s="7"/>
      <c r="M77" s="7"/>
      <c r="N77" s="8"/>
      <c r="O77" s="8"/>
      <c r="P77" s="8"/>
      <c r="Q77" s="8"/>
      <c r="R77" s="8"/>
      <c r="S77" s="8"/>
    </row>
    <row r="78" spans="2:19">
      <c r="B78" s="100"/>
      <c r="C78" s="101"/>
      <c r="D78" s="100"/>
      <c r="E78" s="100"/>
      <c r="F78" s="102"/>
      <c r="G78" s="100"/>
      <c r="H78" s="100"/>
      <c r="I78" s="100"/>
      <c r="J78" s="100"/>
      <c r="K78" s="103"/>
      <c r="L78" s="103"/>
      <c r="M78" s="103"/>
      <c r="N78" s="104"/>
      <c r="O78" s="104"/>
      <c r="P78" s="104"/>
      <c r="Q78" s="104"/>
      <c r="R78" s="104"/>
      <c r="S78" s="104"/>
    </row>
    <row r="79" spans="2:19">
      <c r="B79" s="6"/>
      <c r="C79" s="105"/>
      <c r="D79" s="6"/>
      <c r="E79" s="6"/>
      <c r="F79" s="106"/>
      <c r="G79" s="6"/>
      <c r="H79" s="6"/>
      <c r="I79" s="6"/>
      <c r="J79" s="6"/>
      <c r="K79" s="7"/>
      <c r="L79" s="7"/>
      <c r="M79" s="7"/>
      <c r="N79" s="8"/>
      <c r="O79" s="8"/>
      <c r="P79" s="8"/>
      <c r="Q79" s="8"/>
      <c r="R79" s="8"/>
      <c r="S79" s="8"/>
    </row>
    <row r="80" spans="2:19">
      <c r="B80" s="100"/>
      <c r="C80" s="101"/>
      <c r="D80" s="100"/>
      <c r="E80" s="100"/>
      <c r="F80" s="102"/>
      <c r="G80" s="100"/>
      <c r="H80" s="100"/>
      <c r="I80" s="100"/>
      <c r="J80" s="100"/>
      <c r="K80" s="103"/>
      <c r="L80" s="103"/>
      <c r="M80" s="103"/>
      <c r="N80" s="104"/>
      <c r="O80" s="104"/>
      <c r="P80" s="104"/>
      <c r="Q80" s="104"/>
      <c r="R80" s="104"/>
      <c r="S80" s="104"/>
    </row>
    <row r="81" spans="2:19">
      <c r="B81" s="6"/>
      <c r="C81" s="105"/>
      <c r="D81" s="6"/>
      <c r="E81" s="6"/>
      <c r="F81" s="106"/>
      <c r="G81" s="6"/>
      <c r="H81" s="6"/>
      <c r="I81" s="6"/>
      <c r="J81" s="6"/>
      <c r="K81" s="7"/>
      <c r="L81" s="7"/>
      <c r="M81" s="7"/>
      <c r="N81" s="8"/>
      <c r="O81" s="8"/>
      <c r="P81" s="8"/>
      <c r="Q81" s="8"/>
      <c r="R81" s="8"/>
      <c r="S81" s="8"/>
    </row>
    <row r="82" spans="2:19">
      <c r="B82" s="100"/>
      <c r="C82" s="101"/>
      <c r="D82" s="100"/>
      <c r="E82" s="100"/>
      <c r="F82" s="102"/>
      <c r="G82" s="100"/>
      <c r="H82" s="100"/>
      <c r="I82" s="100"/>
      <c r="J82" s="100"/>
      <c r="K82" s="103"/>
      <c r="L82" s="103"/>
      <c r="M82" s="103"/>
      <c r="N82" s="104"/>
      <c r="O82" s="104"/>
      <c r="P82" s="104"/>
      <c r="Q82" s="104"/>
      <c r="R82" s="104"/>
      <c r="S82" s="104"/>
    </row>
    <row r="83" spans="2:19">
      <c r="B83" s="6"/>
      <c r="C83" s="105"/>
      <c r="D83" s="6"/>
      <c r="E83" s="6"/>
      <c r="F83" s="106"/>
      <c r="G83" s="6"/>
      <c r="H83" s="6"/>
      <c r="I83" s="6"/>
      <c r="J83" s="6"/>
      <c r="K83" s="7"/>
      <c r="L83" s="7"/>
      <c r="M83" s="7"/>
      <c r="N83" s="8"/>
      <c r="O83" s="8"/>
      <c r="P83" s="8"/>
      <c r="Q83" s="8"/>
      <c r="R83" s="8"/>
      <c r="S83" s="8"/>
    </row>
    <row r="84" spans="2:19">
      <c r="B84" s="100"/>
      <c r="C84" s="101"/>
      <c r="D84" s="100"/>
      <c r="E84" s="100"/>
      <c r="F84" s="102"/>
      <c r="G84" s="100"/>
      <c r="H84" s="100"/>
      <c r="I84" s="100"/>
      <c r="J84" s="100"/>
      <c r="K84" s="103"/>
      <c r="L84" s="103"/>
      <c r="M84" s="103"/>
      <c r="N84" s="104"/>
      <c r="O84" s="104"/>
      <c r="P84" s="104"/>
      <c r="Q84" s="104"/>
      <c r="R84" s="104"/>
      <c r="S84" s="104"/>
    </row>
    <row r="85" spans="2:19">
      <c r="B85" s="6"/>
      <c r="C85" s="105"/>
      <c r="D85" s="6"/>
      <c r="E85" s="6"/>
      <c r="F85" s="106"/>
      <c r="G85" s="6"/>
      <c r="H85" s="6"/>
      <c r="I85" s="6"/>
      <c r="J85" s="6"/>
      <c r="K85" s="7"/>
      <c r="L85" s="7"/>
      <c r="M85" s="7"/>
      <c r="N85" s="8"/>
      <c r="O85" s="8"/>
      <c r="P85" s="8"/>
      <c r="Q85" s="8"/>
      <c r="R85" s="8"/>
      <c r="S85" s="8"/>
    </row>
    <row r="86" spans="2:19">
      <c r="B86" s="100"/>
      <c r="C86" s="101"/>
      <c r="D86" s="100"/>
      <c r="E86" s="100"/>
      <c r="F86" s="102"/>
      <c r="G86" s="100"/>
      <c r="H86" s="100"/>
      <c r="I86" s="100"/>
      <c r="J86" s="100"/>
      <c r="K86" s="103"/>
      <c r="L86" s="103"/>
      <c r="M86" s="103"/>
      <c r="N86" s="104"/>
      <c r="O86" s="104"/>
      <c r="P86" s="104"/>
      <c r="Q86" s="104"/>
      <c r="R86" s="104"/>
      <c r="S86" s="104"/>
    </row>
    <row r="87" spans="2:19">
      <c r="B87" s="6"/>
      <c r="C87" s="105"/>
      <c r="D87" s="6"/>
      <c r="E87" s="6"/>
      <c r="F87" s="106"/>
      <c r="G87" s="6"/>
      <c r="H87" s="6"/>
      <c r="I87" s="6"/>
      <c r="J87" s="6"/>
      <c r="K87" s="7"/>
      <c r="L87" s="7"/>
      <c r="M87" s="7"/>
      <c r="N87" s="8"/>
      <c r="O87" s="8"/>
      <c r="P87" s="8"/>
      <c r="Q87" s="8"/>
      <c r="R87" s="8"/>
      <c r="S87" s="8"/>
    </row>
    <row r="88" spans="2:19">
      <c r="B88" s="100"/>
      <c r="C88" s="101"/>
      <c r="D88" s="100"/>
      <c r="E88" s="100"/>
      <c r="F88" s="102"/>
      <c r="G88" s="100"/>
      <c r="H88" s="100"/>
      <c r="I88" s="100"/>
      <c r="J88" s="100"/>
      <c r="K88" s="103"/>
      <c r="L88" s="103"/>
      <c r="M88" s="103"/>
      <c r="N88" s="104"/>
      <c r="O88" s="104"/>
      <c r="P88" s="104"/>
      <c r="Q88" s="104"/>
      <c r="R88" s="104"/>
      <c r="S88" s="104"/>
    </row>
    <row r="89" spans="2:19">
      <c r="B89" s="6"/>
      <c r="C89" s="105"/>
      <c r="D89" s="6"/>
      <c r="E89" s="6"/>
      <c r="F89" s="106"/>
      <c r="G89" s="6"/>
      <c r="H89" s="6"/>
      <c r="I89" s="6"/>
      <c r="J89" s="6"/>
      <c r="K89" s="7"/>
      <c r="L89" s="7"/>
      <c r="M89" s="7"/>
      <c r="N89" s="8"/>
      <c r="O89" s="8"/>
      <c r="P89" s="8"/>
      <c r="Q89" s="8"/>
      <c r="R89" s="8"/>
      <c r="S89" s="8"/>
    </row>
    <row r="90" spans="2:19">
      <c r="B90" s="100"/>
      <c r="C90" s="101"/>
      <c r="D90" s="100"/>
      <c r="E90" s="100"/>
      <c r="F90" s="102"/>
      <c r="G90" s="100"/>
      <c r="H90" s="100"/>
      <c r="I90" s="100"/>
      <c r="J90" s="100"/>
      <c r="K90" s="103"/>
      <c r="L90" s="103"/>
      <c r="M90" s="103"/>
      <c r="N90" s="104"/>
      <c r="O90" s="104"/>
      <c r="P90" s="104"/>
      <c r="Q90" s="104"/>
      <c r="R90" s="104"/>
      <c r="S90" s="104"/>
    </row>
    <row r="91" spans="2:19">
      <c r="B91" s="6"/>
      <c r="C91" s="105"/>
      <c r="D91" s="6"/>
      <c r="E91" s="6"/>
      <c r="F91" s="106"/>
      <c r="G91" s="6"/>
      <c r="H91" s="6"/>
      <c r="I91" s="6"/>
      <c r="J91" s="6"/>
      <c r="K91" s="7"/>
      <c r="L91" s="7"/>
      <c r="M91" s="7"/>
      <c r="N91" s="8"/>
      <c r="O91" s="8"/>
      <c r="P91" s="8"/>
      <c r="Q91" s="8"/>
      <c r="R91" s="8"/>
      <c r="S91" s="8"/>
    </row>
    <row r="92" spans="2:19">
      <c r="B92" s="100"/>
      <c r="C92" s="101"/>
      <c r="D92" s="100"/>
      <c r="E92" s="100"/>
      <c r="F92" s="102"/>
      <c r="G92" s="100"/>
      <c r="H92" s="100"/>
      <c r="I92" s="100"/>
      <c r="J92" s="100"/>
      <c r="K92" s="103"/>
      <c r="L92" s="103"/>
      <c r="M92" s="103"/>
      <c r="N92" s="104"/>
      <c r="O92" s="104"/>
      <c r="P92" s="104"/>
      <c r="Q92" s="104"/>
      <c r="R92" s="104"/>
      <c r="S92" s="104"/>
    </row>
    <row r="93" spans="2:19">
      <c r="B93" s="6"/>
      <c r="C93" s="105"/>
      <c r="D93" s="6"/>
      <c r="E93" s="6"/>
      <c r="F93" s="106"/>
      <c r="G93" s="6"/>
      <c r="H93" s="6"/>
      <c r="I93" s="6"/>
      <c r="J93" s="6"/>
      <c r="K93" s="7"/>
      <c r="L93" s="7"/>
      <c r="M93" s="7"/>
      <c r="N93" s="8"/>
      <c r="O93" s="8"/>
      <c r="P93" s="8"/>
      <c r="Q93" s="8"/>
      <c r="R93" s="8"/>
      <c r="S93" s="8"/>
    </row>
    <row r="94" spans="2:19">
      <c r="B94" s="100"/>
      <c r="C94" s="101"/>
      <c r="D94" s="100"/>
      <c r="E94" s="100"/>
      <c r="F94" s="102"/>
      <c r="G94" s="100"/>
      <c r="H94" s="100"/>
      <c r="I94" s="100"/>
      <c r="J94" s="100"/>
      <c r="K94" s="103"/>
      <c r="L94" s="103"/>
      <c r="M94" s="103"/>
      <c r="N94" s="104"/>
      <c r="O94" s="104"/>
      <c r="P94" s="104"/>
      <c r="Q94" s="104"/>
      <c r="R94" s="104"/>
      <c r="S94" s="104"/>
    </row>
    <row r="95" spans="2:19">
      <c r="B95" s="6"/>
      <c r="C95" s="105"/>
      <c r="D95" s="6"/>
      <c r="E95" s="6"/>
      <c r="F95" s="106"/>
      <c r="G95" s="6"/>
      <c r="H95" s="6"/>
      <c r="I95" s="6"/>
      <c r="J95" s="6"/>
      <c r="K95" s="7"/>
      <c r="L95" s="7"/>
      <c r="M95" s="7"/>
      <c r="N95" s="8"/>
      <c r="O95" s="8"/>
      <c r="P95" s="8"/>
      <c r="Q95" s="8"/>
      <c r="R95" s="8"/>
      <c r="S95" s="8"/>
    </row>
    <row r="96" spans="2:19">
      <c r="B96" s="100"/>
      <c r="C96" s="101"/>
      <c r="D96" s="100"/>
      <c r="E96" s="100"/>
      <c r="F96" s="102"/>
      <c r="G96" s="100"/>
      <c r="H96" s="100"/>
      <c r="I96" s="100"/>
      <c r="J96" s="100"/>
      <c r="K96" s="103"/>
      <c r="L96" s="103"/>
      <c r="M96" s="103"/>
      <c r="N96" s="104"/>
      <c r="O96" s="104"/>
      <c r="P96" s="104"/>
      <c r="Q96" s="104"/>
      <c r="R96" s="104"/>
      <c r="S96" s="104"/>
    </row>
    <row r="97" spans="2:19">
      <c r="B97" s="6"/>
      <c r="C97" s="105"/>
      <c r="D97" s="6"/>
      <c r="E97" s="6"/>
      <c r="F97" s="106"/>
      <c r="G97" s="6"/>
      <c r="H97" s="6"/>
      <c r="I97" s="6"/>
      <c r="J97" s="6"/>
      <c r="K97" s="7"/>
      <c r="L97" s="7"/>
      <c r="M97" s="7"/>
      <c r="N97" s="8"/>
      <c r="O97" s="8"/>
      <c r="P97" s="8"/>
      <c r="Q97" s="8"/>
      <c r="R97" s="8"/>
      <c r="S97" s="8"/>
    </row>
    <row r="98" spans="2:19">
      <c r="B98" s="100"/>
      <c r="C98" s="101"/>
      <c r="D98" s="100"/>
      <c r="E98" s="100"/>
      <c r="F98" s="102"/>
      <c r="G98" s="100"/>
      <c r="H98" s="100"/>
      <c r="I98" s="100"/>
      <c r="J98" s="100"/>
      <c r="K98" s="103"/>
      <c r="L98" s="103"/>
      <c r="M98" s="103"/>
      <c r="N98" s="104"/>
      <c r="O98" s="104"/>
      <c r="P98" s="104"/>
      <c r="Q98" s="104"/>
      <c r="R98" s="104"/>
      <c r="S98" s="104"/>
    </row>
    <row r="99" spans="2:19">
      <c r="B99" s="6"/>
      <c r="C99" s="105"/>
      <c r="D99" s="6"/>
      <c r="E99" s="6"/>
      <c r="F99" s="106"/>
      <c r="G99" s="6"/>
      <c r="H99" s="6"/>
      <c r="I99" s="6"/>
      <c r="J99" s="6"/>
      <c r="K99" s="7"/>
      <c r="L99" s="7"/>
      <c r="M99" s="7"/>
      <c r="N99" s="8"/>
      <c r="O99" s="8"/>
      <c r="P99" s="8"/>
      <c r="Q99" s="8"/>
      <c r="R99" s="8"/>
      <c r="S99" s="8"/>
    </row>
    <row r="100" spans="2:19">
      <c r="B100" s="100"/>
      <c r="C100" s="101"/>
      <c r="D100" s="100"/>
      <c r="E100" s="100"/>
      <c r="F100" s="102"/>
      <c r="G100" s="100"/>
      <c r="H100" s="100"/>
      <c r="I100" s="100"/>
      <c r="J100" s="100"/>
      <c r="K100" s="103"/>
      <c r="L100" s="103"/>
      <c r="M100" s="103"/>
      <c r="N100" s="104"/>
      <c r="O100" s="104"/>
      <c r="P100" s="104"/>
      <c r="Q100" s="104"/>
      <c r="R100" s="104"/>
      <c r="S100" s="104"/>
    </row>
    <row r="101" spans="2:19">
      <c r="B101" s="6"/>
      <c r="C101" s="105"/>
      <c r="D101" s="6"/>
      <c r="E101" s="6"/>
      <c r="F101" s="106"/>
      <c r="G101" s="6"/>
      <c r="H101" s="6"/>
      <c r="I101" s="6"/>
      <c r="J101" s="6"/>
      <c r="K101" s="7"/>
      <c r="L101" s="7"/>
      <c r="M101" s="7"/>
      <c r="N101" s="8"/>
      <c r="O101" s="8"/>
      <c r="P101" s="8"/>
      <c r="Q101" s="8"/>
      <c r="R101" s="8"/>
      <c r="S101" s="8"/>
    </row>
    <row r="102" spans="2:19">
      <c r="B102" s="100"/>
      <c r="C102" s="101"/>
      <c r="D102" s="100"/>
      <c r="E102" s="100"/>
      <c r="F102" s="102"/>
      <c r="G102" s="100"/>
      <c r="H102" s="100"/>
      <c r="I102" s="100"/>
      <c r="J102" s="100"/>
      <c r="K102" s="103"/>
      <c r="L102" s="103"/>
      <c r="M102" s="103"/>
      <c r="N102" s="104"/>
      <c r="O102" s="104"/>
      <c r="P102" s="104"/>
      <c r="Q102" s="104"/>
      <c r="R102" s="104"/>
      <c r="S102" s="104"/>
    </row>
    <row r="103" spans="2:19">
      <c r="B103" s="6"/>
      <c r="C103" s="105"/>
      <c r="D103" s="6"/>
      <c r="E103" s="6"/>
      <c r="F103" s="106"/>
      <c r="G103" s="6"/>
      <c r="H103" s="6"/>
      <c r="I103" s="6"/>
      <c r="J103" s="6"/>
      <c r="K103" s="7"/>
      <c r="L103" s="7"/>
      <c r="M103" s="7"/>
      <c r="N103" s="8"/>
      <c r="O103" s="8"/>
      <c r="P103" s="8"/>
      <c r="Q103" s="8"/>
      <c r="R103" s="8"/>
      <c r="S103" s="8"/>
    </row>
    <row r="104" spans="2:19">
      <c r="B104" s="100"/>
      <c r="C104" s="101"/>
      <c r="D104" s="100"/>
      <c r="E104" s="100"/>
      <c r="F104" s="102"/>
      <c r="G104" s="100"/>
      <c r="H104" s="100"/>
      <c r="I104" s="100"/>
      <c r="J104" s="100"/>
      <c r="K104" s="103"/>
      <c r="L104" s="103"/>
      <c r="M104" s="103"/>
      <c r="N104" s="104"/>
      <c r="O104" s="104"/>
      <c r="P104" s="104"/>
      <c r="Q104" s="104"/>
      <c r="R104" s="104"/>
      <c r="S104" s="104"/>
    </row>
    <row r="105" spans="2:19">
      <c r="B105" s="6"/>
      <c r="C105" s="105"/>
      <c r="D105" s="6"/>
      <c r="E105" s="6"/>
      <c r="F105" s="106"/>
      <c r="G105" s="6"/>
      <c r="H105" s="6"/>
      <c r="I105" s="6"/>
      <c r="J105" s="6"/>
      <c r="K105" s="7"/>
      <c r="L105" s="7"/>
      <c r="M105" s="7"/>
      <c r="N105" s="8"/>
      <c r="O105" s="8"/>
      <c r="P105" s="8"/>
      <c r="Q105" s="8"/>
      <c r="R105" s="8"/>
      <c r="S105" s="8"/>
    </row>
    <row r="106" spans="2:19">
      <c r="B106" s="100"/>
      <c r="C106" s="101"/>
      <c r="D106" s="100"/>
      <c r="E106" s="100"/>
      <c r="F106" s="102"/>
      <c r="G106" s="100"/>
      <c r="H106" s="100"/>
      <c r="I106" s="100"/>
      <c r="J106" s="100"/>
      <c r="K106" s="103"/>
      <c r="L106" s="103"/>
      <c r="M106" s="103"/>
      <c r="N106" s="104"/>
      <c r="O106" s="104"/>
      <c r="P106" s="104"/>
      <c r="Q106" s="104"/>
      <c r="R106" s="104"/>
      <c r="S106" s="104"/>
    </row>
    <row r="107" spans="2:19">
      <c r="B107" s="6"/>
      <c r="C107" s="105"/>
      <c r="D107" s="6"/>
      <c r="E107" s="6"/>
      <c r="F107" s="106"/>
      <c r="G107" s="6"/>
      <c r="H107" s="6"/>
      <c r="I107" s="6"/>
      <c r="J107" s="6"/>
      <c r="K107" s="7"/>
      <c r="L107" s="7"/>
      <c r="M107" s="7"/>
      <c r="N107" s="8"/>
      <c r="O107" s="8"/>
      <c r="P107" s="8"/>
      <c r="Q107" s="8"/>
      <c r="R107" s="8"/>
      <c r="S107" s="8"/>
    </row>
    <row r="108" spans="2:19">
      <c r="B108" s="100"/>
      <c r="C108" s="101"/>
      <c r="D108" s="100"/>
      <c r="E108" s="100"/>
      <c r="F108" s="102"/>
      <c r="G108" s="100"/>
      <c r="H108" s="100"/>
      <c r="I108" s="100"/>
      <c r="J108" s="100"/>
      <c r="K108" s="103"/>
      <c r="L108" s="103"/>
      <c r="M108" s="103"/>
      <c r="N108" s="104"/>
      <c r="O108" s="104"/>
      <c r="P108" s="104"/>
      <c r="Q108" s="104"/>
      <c r="R108" s="104"/>
      <c r="S108" s="104"/>
    </row>
    <row r="109" spans="2:19">
      <c r="B109" s="6"/>
      <c r="C109" s="105"/>
      <c r="D109" s="6"/>
      <c r="E109" s="6"/>
      <c r="F109" s="106"/>
      <c r="G109" s="6"/>
      <c r="H109" s="6"/>
      <c r="I109" s="6"/>
      <c r="J109" s="6"/>
      <c r="K109" s="7"/>
      <c r="L109" s="7"/>
      <c r="M109" s="7"/>
      <c r="N109" s="8"/>
      <c r="O109" s="8"/>
      <c r="P109" s="8"/>
      <c r="Q109" s="8"/>
      <c r="R109" s="8"/>
      <c r="S109" s="8"/>
    </row>
    <row r="110" spans="2:19">
      <c r="B110" s="100"/>
      <c r="C110" s="101"/>
      <c r="D110" s="100"/>
      <c r="E110" s="100"/>
      <c r="F110" s="102"/>
      <c r="G110" s="100"/>
      <c r="H110" s="100"/>
      <c r="I110" s="100"/>
      <c r="J110" s="100"/>
      <c r="K110" s="103"/>
      <c r="L110" s="103"/>
      <c r="M110" s="103"/>
      <c r="N110" s="104"/>
      <c r="O110" s="104"/>
      <c r="P110" s="104"/>
      <c r="Q110" s="104"/>
      <c r="R110" s="104"/>
      <c r="S110" s="104"/>
    </row>
    <row r="111" spans="2:19">
      <c r="B111" s="6"/>
      <c r="C111" s="105"/>
      <c r="D111" s="6"/>
      <c r="E111" s="6"/>
      <c r="F111" s="106"/>
      <c r="G111" s="6"/>
      <c r="H111" s="6"/>
      <c r="I111" s="6"/>
      <c r="J111" s="6"/>
      <c r="K111" s="7"/>
      <c r="L111" s="7"/>
      <c r="M111" s="7"/>
      <c r="N111" s="8"/>
      <c r="O111" s="8"/>
      <c r="P111" s="8"/>
      <c r="Q111" s="8"/>
      <c r="R111" s="8"/>
      <c r="S111" s="8"/>
    </row>
    <row r="112" spans="2:19">
      <c r="B112" s="100"/>
      <c r="C112" s="101"/>
      <c r="D112" s="100"/>
      <c r="E112" s="100"/>
      <c r="F112" s="102"/>
      <c r="G112" s="100"/>
      <c r="H112" s="100"/>
      <c r="I112" s="100"/>
      <c r="J112" s="100"/>
      <c r="K112" s="103"/>
      <c r="L112" s="103"/>
      <c r="M112" s="103"/>
      <c r="N112" s="104"/>
      <c r="O112" s="104"/>
      <c r="P112" s="104"/>
      <c r="Q112" s="104"/>
      <c r="R112" s="104"/>
      <c r="S112" s="104"/>
    </row>
    <row r="113" spans="2:19">
      <c r="B113" s="6"/>
      <c r="C113" s="105"/>
      <c r="D113" s="6"/>
      <c r="E113" s="6"/>
      <c r="F113" s="106"/>
      <c r="G113" s="6"/>
      <c r="H113" s="6"/>
      <c r="I113" s="6"/>
      <c r="J113" s="6"/>
      <c r="K113" s="7"/>
      <c r="L113" s="7"/>
      <c r="M113" s="7"/>
      <c r="N113" s="8"/>
      <c r="O113" s="8"/>
      <c r="P113" s="8"/>
      <c r="Q113" s="8"/>
      <c r="R113" s="8"/>
      <c r="S113" s="8"/>
    </row>
    <row r="114" spans="2:19">
      <c r="B114" s="100"/>
      <c r="C114" s="101"/>
      <c r="D114" s="100"/>
      <c r="E114" s="100"/>
      <c r="F114" s="102"/>
      <c r="G114" s="100"/>
      <c r="H114" s="100"/>
      <c r="I114" s="100"/>
      <c r="J114" s="100"/>
      <c r="K114" s="103"/>
      <c r="L114" s="103"/>
      <c r="M114" s="103"/>
      <c r="N114" s="104"/>
      <c r="O114" s="104"/>
      <c r="P114" s="104"/>
      <c r="Q114" s="104"/>
      <c r="R114" s="104"/>
      <c r="S114" s="104"/>
    </row>
    <row r="115" spans="2:19">
      <c r="B115" s="6"/>
      <c r="C115" s="105"/>
      <c r="D115" s="6"/>
      <c r="E115" s="6"/>
      <c r="F115" s="106"/>
      <c r="G115" s="6"/>
      <c r="H115" s="6"/>
      <c r="I115" s="6"/>
      <c r="J115" s="6"/>
      <c r="K115" s="7"/>
      <c r="L115" s="7"/>
      <c r="M115" s="7"/>
      <c r="N115" s="8"/>
      <c r="O115" s="8"/>
      <c r="P115" s="8"/>
      <c r="Q115" s="8"/>
      <c r="R115" s="8"/>
      <c r="S115" s="8"/>
    </row>
    <row r="116" spans="2:19">
      <c r="B116" s="100"/>
      <c r="C116" s="101"/>
      <c r="D116" s="100"/>
      <c r="E116" s="100"/>
      <c r="F116" s="102"/>
      <c r="G116" s="100"/>
      <c r="H116" s="100"/>
      <c r="I116" s="100"/>
      <c r="J116" s="100"/>
      <c r="K116" s="103"/>
      <c r="L116" s="103"/>
      <c r="M116" s="103"/>
      <c r="N116" s="104"/>
      <c r="O116" s="104"/>
      <c r="P116" s="104"/>
      <c r="Q116" s="104"/>
      <c r="R116" s="104"/>
      <c r="S116" s="104"/>
    </row>
    <row r="117" spans="2:19">
      <c r="B117" s="6"/>
      <c r="C117" s="105"/>
      <c r="D117" s="6"/>
      <c r="E117" s="6"/>
      <c r="F117" s="106"/>
      <c r="G117" s="6"/>
      <c r="H117" s="6"/>
      <c r="I117" s="6"/>
      <c r="J117" s="6"/>
      <c r="K117" s="7"/>
      <c r="L117" s="7"/>
      <c r="M117" s="7"/>
      <c r="N117" s="8"/>
      <c r="O117" s="8"/>
      <c r="P117" s="8"/>
      <c r="Q117" s="8"/>
      <c r="R117" s="8"/>
      <c r="S117" s="8"/>
    </row>
    <row r="118" spans="2:19">
      <c r="B118" s="100"/>
      <c r="C118" s="101"/>
      <c r="D118" s="100"/>
      <c r="E118" s="100"/>
      <c r="F118" s="102"/>
      <c r="G118" s="100"/>
      <c r="H118" s="100"/>
      <c r="I118" s="100"/>
      <c r="J118" s="100"/>
      <c r="K118" s="103"/>
      <c r="L118" s="103"/>
      <c r="M118" s="103"/>
      <c r="N118" s="104"/>
      <c r="O118" s="104"/>
      <c r="P118" s="104"/>
      <c r="Q118" s="104"/>
      <c r="R118" s="104"/>
      <c r="S118" s="104"/>
    </row>
    <row r="119" spans="2:19">
      <c r="B119" s="6"/>
      <c r="C119" s="105"/>
      <c r="D119" s="6"/>
      <c r="E119" s="6"/>
      <c r="F119" s="106"/>
      <c r="G119" s="6"/>
      <c r="H119" s="6"/>
      <c r="I119" s="6"/>
      <c r="J119" s="6"/>
      <c r="K119" s="7"/>
      <c r="L119" s="7"/>
      <c r="M119" s="7"/>
      <c r="N119" s="8"/>
      <c r="O119" s="8"/>
      <c r="P119" s="8"/>
      <c r="Q119" s="8"/>
      <c r="R119" s="8"/>
      <c r="S119" s="8"/>
    </row>
    <row r="120" spans="2:19">
      <c r="B120" s="100"/>
      <c r="C120" s="101"/>
      <c r="D120" s="100"/>
      <c r="E120" s="100"/>
      <c r="F120" s="102"/>
      <c r="G120" s="100"/>
      <c r="H120" s="100"/>
      <c r="I120" s="100"/>
      <c r="J120" s="100"/>
      <c r="K120" s="103"/>
      <c r="L120" s="103"/>
      <c r="M120" s="103"/>
      <c r="N120" s="104"/>
      <c r="O120" s="104"/>
      <c r="P120" s="104"/>
      <c r="Q120" s="104"/>
      <c r="R120" s="104"/>
      <c r="S120" s="104"/>
    </row>
    <row r="121" spans="2:19">
      <c r="B121" s="6"/>
      <c r="C121" s="105"/>
      <c r="D121" s="6"/>
      <c r="E121" s="6"/>
      <c r="F121" s="106"/>
      <c r="G121" s="6"/>
      <c r="H121" s="6"/>
      <c r="I121" s="6"/>
      <c r="J121" s="6"/>
      <c r="K121" s="7"/>
      <c r="L121" s="7"/>
      <c r="M121" s="7"/>
      <c r="N121" s="8"/>
      <c r="O121" s="8"/>
      <c r="P121" s="8"/>
      <c r="Q121" s="8"/>
      <c r="R121" s="8"/>
      <c r="S121" s="8"/>
    </row>
    <row r="122" spans="2:19">
      <c r="B122" s="100"/>
      <c r="C122" s="101"/>
      <c r="D122" s="100"/>
      <c r="E122" s="100"/>
      <c r="F122" s="102"/>
      <c r="G122" s="100"/>
      <c r="H122" s="100"/>
      <c r="I122" s="100"/>
      <c r="J122" s="100"/>
      <c r="K122" s="103"/>
      <c r="L122" s="103"/>
      <c r="M122" s="103"/>
      <c r="N122" s="104"/>
      <c r="O122" s="104"/>
      <c r="P122" s="104"/>
      <c r="Q122" s="104"/>
      <c r="R122" s="104"/>
      <c r="S122" s="104"/>
    </row>
    <row r="123" spans="2:19">
      <c r="B123" s="6"/>
      <c r="C123" s="105"/>
      <c r="D123" s="6"/>
      <c r="E123" s="6"/>
      <c r="F123" s="106"/>
      <c r="G123" s="6"/>
      <c r="H123" s="6"/>
      <c r="I123" s="6"/>
      <c r="J123" s="6"/>
      <c r="K123" s="7"/>
      <c r="L123" s="7"/>
      <c r="M123" s="7"/>
      <c r="N123" s="8"/>
      <c r="O123" s="8"/>
      <c r="P123" s="8"/>
      <c r="Q123" s="8"/>
      <c r="R123" s="8"/>
      <c r="S123" s="8"/>
    </row>
    <row r="124" spans="2:19">
      <c r="B124" s="100"/>
      <c r="C124" s="101"/>
      <c r="D124" s="100"/>
      <c r="E124" s="100"/>
      <c r="F124" s="102"/>
      <c r="G124" s="100"/>
      <c r="H124" s="100"/>
      <c r="I124" s="100"/>
      <c r="J124" s="100"/>
      <c r="K124" s="103"/>
      <c r="L124" s="103"/>
      <c r="M124" s="103"/>
      <c r="N124" s="104"/>
      <c r="O124" s="104"/>
      <c r="P124" s="104"/>
      <c r="Q124" s="104"/>
      <c r="R124" s="104"/>
      <c r="S124" s="104"/>
    </row>
    <row r="125" spans="2:19">
      <c r="B125" s="6"/>
      <c r="C125" s="105"/>
      <c r="D125" s="6"/>
      <c r="E125" s="6"/>
      <c r="F125" s="106"/>
      <c r="G125" s="6"/>
      <c r="H125" s="6"/>
      <c r="I125" s="6"/>
      <c r="J125" s="6"/>
      <c r="K125" s="7"/>
      <c r="L125" s="7"/>
      <c r="M125" s="7"/>
      <c r="N125" s="8"/>
      <c r="O125" s="8"/>
      <c r="P125" s="8"/>
      <c r="Q125" s="8"/>
      <c r="R125" s="8"/>
      <c r="S125" s="8"/>
    </row>
    <row r="126" spans="2:19">
      <c r="B126" s="100"/>
      <c r="C126" s="101"/>
      <c r="D126" s="100"/>
      <c r="E126" s="100"/>
      <c r="F126" s="102"/>
      <c r="G126" s="100"/>
      <c r="H126" s="100"/>
      <c r="I126" s="100"/>
      <c r="J126" s="100"/>
      <c r="K126" s="103"/>
      <c r="L126" s="103"/>
      <c r="M126" s="103"/>
      <c r="N126" s="104"/>
      <c r="O126" s="104"/>
      <c r="P126" s="104"/>
      <c r="Q126" s="104"/>
      <c r="R126" s="104"/>
      <c r="S126" s="104"/>
    </row>
    <row r="127" spans="2:19">
      <c r="B127" s="6"/>
      <c r="C127" s="105"/>
      <c r="D127" s="6"/>
      <c r="E127" s="6"/>
      <c r="F127" s="106"/>
      <c r="G127" s="6"/>
      <c r="H127" s="6"/>
      <c r="I127" s="6"/>
      <c r="J127" s="6"/>
      <c r="K127" s="7"/>
      <c r="L127" s="7"/>
      <c r="M127" s="7"/>
      <c r="N127" s="8"/>
      <c r="O127" s="8"/>
      <c r="P127" s="8"/>
      <c r="Q127" s="8"/>
      <c r="R127" s="8"/>
      <c r="S127" s="8"/>
    </row>
    <row r="128" spans="2:19">
      <c r="B128" s="100"/>
      <c r="C128" s="101"/>
      <c r="D128" s="100"/>
      <c r="E128" s="100"/>
      <c r="F128" s="102"/>
      <c r="G128" s="100"/>
      <c r="H128" s="100"/>
      <c r="I128" s="100"/>
      <c r="J128" s="100"/>
      <c r="K128" s="103"/>
      <c r="L128" s="103"/>
      <c r="M128" s="103"/>
      <c r="N128" s="104"/>
      <c r="O128" s="104"/>
      <c r="P128" s="104"/>
      <c r="Q128" s="104"/>
      <c r="R128" s="104"/>
      <c r="S128" s="104"/>
    </row>
    <row r="129" spans="2:19">
      <c r="B129" s="6"/>
      <c r="C129" s="105"/>
      <c r="D129" s="6"/>
      <c r="E129" s="6"/>
      <c r="F129" s="106"/>
      <c r="G129" s="6"/>
      <c r="H129" s="6"/>
      <c r="I129" s="6"/>
      <c r="J129" s="6"/>
      <c r="K129" s="7"/>
      <c r="L129" s="7"/>
      <c r="M129" s="7"/>
      <c r="N129" s="8"/>
      <c r="O129" s="8"/>
      <c r="P129" s="8"/>
      <c r="Q129" s="8"/>
      <c r="R129" s="8"/>
      <c r="S129" s="8"/>
    </row>
    <row r="130" spans="2:19">
      <c r="B130" s="100"/>
      <c r="C130" s="101"/>
      <c r="D130" s="100"/>
      <c r="E130" s="100"/>
      <c r="F130" s="102"/>
      <c r="G130" s="100"/>
      <c r="H130" s="100"/>
      <c r="I130" s="100"/>
      <c r="J130" s="100"/>
      <c r="K130" s="103"/>
      <c r="L130" s="103"/>
      <c r="M130" s="103"/>
      <c r="N130" s="104"/>
      <c r="O130" s="104"/>
      <c r="P130" s="104"/>
      <c r="Q130" s="104"/>
      <c r="R130" s="104"/>
      <c r="S130" s="104"/>
    </row>
    <row r="131" spans="2:19">
      <c r="B131" s="6"/>
      <c r="C131" s="105"/>
      <c r="D131" s="6"/>
      <c r="E131" s="6"/>
      <c r="F131" s="106"/>
      <c r="G131" s="6"/>
      <c r="H131" s="6"/>
      <c r="I131" s="6"/>
      <c r="J131" s="6"/>
      <c r="K131" s="7"/>
      <c r="L131" s="7"/>
      <c r="M131" s="7"/>
      <c r="N131" s="8"/>
      <c r="O131" s="8"/>
      <c r="P131" s="8"/>
      <c r="Q131" s="8"/>
      <c r="R131" s="8"/>
      <c r="S131" s="8"/>
    </row>
    <row r="132" spans="2:19">
      <c r="B132" s="100"/>
      <c r="C132" s="101"/>
      <c r="D132" s="100"/>
      <c r="E132" s="100"/>
      <c r="F132" s="102"/>
      <c r="G132" s="100"/>
      <c r="H132" s="100"/>
      <c r="I132" s="100"/>
      <c r="J132" s="100"/>
      <c r="K132" s="103"/>
      <c r="L132" s="103"/>
      <c r="M132" s="103"/>
      <c r="N132" s="104"/>
      <c r="O132" s="104"/>
      <c r="P132" s="104"/>
      <c r="Q132" s="104"/>
      <c r="R132" s="104"/>
      <c r="S132" s="104"/>
    </row>
    <row r="133" spans="2:19">
      <c r="B133" s="6"/>
      <c r="C133" s="105"/>
      <c r="D133" s="6"/>
      <c r="E133" s="6"/>
      <c r="F133" s="106"/>
      <c r="G133" s="6"/>
      <c r="H133" s="6"/>
      <c r="I133" s="6"/>
      <c r="J133" s="6"/>
      <c r="K133" s="7"/>
      <c r="L133" s="7"/>
      <c r="M133" s="7"/>
      <c r="N133" s="8"/>
      <c r="O133" s="8"/>
      <c r="P133" s="8"/>
      <c r="Q133" s="8"/>
      <c r="R133" s="8"/>
      <c r="S133" s="8"/>
    </row>
    <row r="134" spans="2:19">
      <c r="B134" s="100"/>
      <c r="C134" s="101"/>
      <c r="D134" s="100"/>
      <c r="E134" s="100"/>
      <c r="F134" s="102"/>
      <c r="G134" s="100"/>
      <c r="H134" s="100"/>
      <c r="I134" s="100"/>
      <c r="J134" s="100"/>
      <c r="K134" s="103"/>
      <c r="L134" s="103"/>
      <c r="M134" s="103"/>
      <c r="N134" s="104"/>
      <c r="O134" s="104"/>
      <c r="P134" s="104"/>
      <c r="Q134" s="104"/>
      <c r="R134" s="104"/>
      <c r="S134" s="104"/>
    </row>
    <row r="135" spans="2:19">
      <c r="B135" s="6"/>
      <c r="C135" s="105"/>
      <c r="D135" s="6"/>
      <c r="E135" s="6"/>
      <c r="F135" s="106"/>
      <c r="G135" s="6"/>
      <c r="H135" s="6"/>
      <c r="I135" s="6"/>
      <c r="J135" s="6"/>
      <c r="K135" s="7"/>
      <c r="L135" s="7"/>
      <c r="M135" s="7"/>
      <c r="N135" s="8"/>
      <c r="O135" s="8"/>
      <c r="P135" s="8"/>
      <c r="Q135" s="8"/>
      <c r="R135" s="8"/>
      <c r="S135" s="8"/>
    </row>
    <row r="136" spans="2:19">
      <c r="B136" s="100"/>
      <c r="C136" s="101"/>
      <c r="D136" s="100"/>
      <c r="E136" s="100"/>
      <c r="F136" s="102"/>
      <c r="G136" s="100"/>
      <c r="H136" s="100"/>
      <c r="I136" s="100"/>
      <c r="J136" s="100"/>
      <c r="K136" s="103"/>
      <c r="L136" s="103"/>
      <c r="M136" s="103"/>
      <c r="N136" s="104"/>
      <c r="O136" s="104"/>
      <c r="P136" s="104"/>
      <c r="Q136" s="104"/>
      <c r="R136" s="104"/>
      <c r="S136" s="104"/>
    </row>
    <row r="137" spans="2:19">
      <c r="B137" s="6"/>
      <c r="C137" s="105"/>
      <c r="D137" s="6"/>
      <c r="E137" s="6"/>
      <c r="F137" s="106"/>
      <c r="G137" s="6"/>
      <c r="H137" s="6"/>
      <c r="I137" s="6"/>
      <c r="J137" s="6"/>
      <c r="K137" s="7"/>
      <c r="L137" s="7"/>
      <c r="M137" s="7"/>
      <c r="N137" s="8"/>
      <c r="O137" s="8"/>
      <c r="P137" s="8"/>
      <c r="Q137" s="8"/>
      <c r="R137" s="8"/>
      <c r="S137" s="8"/>
    </row>
    <row r="138" spans="2:19">
      <c r="B138" s="100"/>
      <c r="C138" s="101"/>
      <c r="D138" s="100"/>
      <c r="E138" s="100"/>
      <c r="F138" s="102"/>
      <c r="G138" s="100"/>
      <c r="H138" s="100"/>
      <c r="I138" s="100"/>
      <c r="J138" s="100"/>
      <c r="K138" s="103"/>
      <c r="L138" s="103"/>
      <c r="M138" s="103"/>
      <c r="N138" s="104"/>
      <c r="O138" s="104"/>
      <c r="P138" s="104"/>
      <c r="Q138" s="104"/>
      <c r="R138" s="104"/>
      <c r="S138" s="104"/>
    </row>
    <row r="139" spans="2:19">
      <c r="B139" s="6"/>
      <c r="C139" s="105"/>
      <c r="D139" s="6"/>
      <c r="E139" s="6"/>
      <c r="F139" s="106"/>
      <c r="G139" s="6"/>
      <c r="H139" s="6"/>
      <c r="I139" s="6"/>
      <c r="J139" s="6"/>
      <c r="K139" s="7"/>
      <c r="L139" s="7"/>
      <c r="M139" s="7"/>
      <c r="N139" s="8"/>
      <c r="O139" s="8"/>
      <c r="P139" s="8"/>
      <c r="Q139" s="8"/>
      <c r="R139" s="8"/>
      <c r="S139" s="8"/>
    </row>
    <row r="140" spans="2:19">
      <c r="B140" s="100"/>
      <c r="C140" s="101"/>
      <c r="D140" s="100"/>
      <c r="E140" s="100"/>
      <c r="F140" s="102"/>
      <c r="G140" s="100"/>
      <c r="H140" s="100"/>
      <c r="I140" s="100"/>
      <c r="J140" s="100"/>
      <c r="K140" s="103"/>
      <c r="L140" s="103"/>
      <c r="M140" s="103"/>
      <c r="N140" s="104"/>
      <c r="O140" s="104"/>
      <c r="P140" s="104"/>
      <c r="Q140" s="104"/>
      <c r="R140" s="104"/>
      <c r="S140" s="104"/>
    </row>
    <row r="141" spans="2:19">
      <c r="B141" s="6"/>
      <c r="C141" s="105"/>
      <c r="D141" s="6"/>
      <c r="E141" s="6"/>
      <c r="F141" s="106"/>
      <c r="G141" s="6"/>
      <c r="H141" s="6"/>
      <c r="I141" s="6"/>
      <c r="J141" s="6"/>
      <c r="K141" s="7"/>
      <c r="L141" s="7"/>
      <c r="M141" s="7"/>
      <c r="N141" s="8"/>
      <c r="O141" s="8"/>
      <c r="P141" s="8"/>
      <c r="Q141" s="8"/>
      <c r="R141" s="8"/>
      <c r="S141" s="8"/>
    </row>
    <row r="142" spans="2:19">
      <c r="B142" s="100"/>
      <c r="C142" s="101"/>
      <c r="D142" s="100"/>
      <c r="E142" s="100"/>
      <c r="F142" s="102"/>
      <c r="G142" s="100"/>
      <c r="H142" s="100"/>
      <c r="I142" s="100"/>
      <c r="J142" s="100"/>
      <c r="K142" s="103"/>
      <c r="L142" s="103"/>
      <c r="M142" s="103"/>
      <c r="N142" s="104"/>
      <c r="O142" s="104"/>
      <c r="P142" s="104"/>
      <c r="Q142" s="104"/>
      <c r="R142" s="104"/>
      <c r="S142" s="104"/>
    </row>
    <row r="143" spans="2:19">
      <c r="B143" s="6"/>
      <c r="C143" s="105"/>
      <c r="D143" s="6"/>
      <c r="E143" s="6"/>
      <c r="F143" s="106"/>
      <c r="G143" s="6"/>
      <c r="H143" s="6"/>
      <c r="I143" s="6"/>
      <c r="J143" s="6"/>
      <c r="K143" s="7"/>
      <c r="L143" s="7"/>
      <c r="M143" s="7"/>
      <c r="N143" s="8"/>
      <c r="O143" s="8"/>
      <c r="P143" s="8"/>
      <c r="Q143" s="8"/>
      <c r="R143" s="8"/>
      <c r="S143" s="8"/>
    </row>
    <row r="144" spans="2:19">
      <c r="B144" s="100"/>
      <c r="C144" s="101"/>
      <c r="D144" s="100"/>
      <c r="E144" s="100"/>
      <c r="F144" s="102"/>
      <c r="G144" s="100"/>
      <c r="H144" s="100"/>
      <c r="I144" s="100"/>
      <c r="J144" s="100"/>
      <c r="K144" s="103"/>
      <c r="L144" s="103"/>
      <c r="M144" s="103"/>
      <c r="N144" s="104"/>
      <c r="O144" s="104"/>
      <c r="P144" s="104"/>
      <c r="Q144" s="104"/>
      <c r="R144" s="104"/>
      <c r="S144" s="104"/>
    </row>
    <row r="145" spans="2:19">
      <c r="B145" s="6"/>
      <c r="C145" s="105"/>
      <c r="D145" s="6"/>
      <c r="E145" s="6"/>
      <c r="F145" s="106"/>
      <c r="G145" s="6"/>
      <c r="H145" s="6"/>
      <c r="I145" s="6"/>
      <c r="J145" s="6"/>
      <c r="K145" s="7"/>
      <c r="L145" s="7"/>
      <c r="M145" s="7"/>
      <c r="N145" s="8"/>
      <c r="O145" s="8"/>
      <c r="P145" s="8"/>
      <c r="Q145" s="8"/>
      <c r="R145" s="8"/>
      <c r="S145" s="8"/>
    </row>
    <row r="146" spans="2:19">
      <c r="B146" s="100"/>
      <c r="C146" s="101"/>
      <c r="D146" s="100"/>
      <c r="E146" s="100"/>
      <c r="F146" s="102"/>
      <c r="G146" s="100"/>
      <c r="H146" s="100"/>
      <c r="I146" s="100"/>
      <c r="J146" s="100"/>
      <c r="K146" s="103"/>
      <c r="L146" s="103"/>
      <c r="M146" s="103"/>
      <c r="N146" s="104"/>
      <c r="O146" s="104"/>
      <c r="P146" s="104"/>
      <c r="Q146" s="104"/>
      <c r="R146" s="104"/>
      <c r="S146" s="104"/>
    </row>
    <row r="147" spans="2:19">
      <c r="B147" s="6"/>
      <c r="C147" s="105"/>
      <c r="D147" s="6"/>
      <c r="E147" s="6"/>
      <c r="F147" s="106"/>
      <c r="G147" s="6"/>
      <c r="H147" s="6"/>
      <c r="I147" s="6"/>
      <c r="J147" s="6"/>
      <c r="K147" s="7"/>
      <c r="L147" s="7"/>
      <c r="M147" s="7"/>
      <c r="N147" s="8"/>
      <c r="O147" s="8"/>
      <c r="P147" s="8"/>
      <c r="Q147" s="8"/>
      <c r="R147" s="8"/>
      <c r="S147" s="8"/>
    </row>
    <row r="148" spans="2:19">
      <c r="B148" s="100"/>
      <c r="C148" s="101"/>
      <c r="D148" s="100"/>
      <c r="E148" s="100"/>
      <c r="F148" s="102"/>
      <c r="G148" s="100"/>
      <c r="H148" s="100"/>
      <c r="I148" s="100"/>
      <c r="J148" s="100"/>
      <c r="K148" s="103"/>
      <c r="L148" s="103"/>
      <c r="M148" s="103"/>
      <c r="N148" s="104"/>
      <c r="O148" s="104"/>
      <c r="P148" s="104"/>
      <c r="Q148" s="104"/>
      <c r="R148" s="104"/>
      <c r="S148" s="104"/>
    </row>
    <row r="149" spans="2:19">
      <c r="B149" s="6"/>
      <c r="C149" s="105"/>
      <c r="D149" s="6"/>
      <c r="E149" s="6"/>
      <c r="F149" s="106"/>
      <c r="G149" s="6"/>
      <c r="H149" s="6"/>
      <c r="I149" s="6"/>
      <c r="J149" s="6"/>
      <c r="K149" s="7"/>
      <c r="L149" s="7"/>
      <c r="M149" s="7"/>
      <c r="N149" s="8"/>
      <c r="O149" s="8"/>
      <c r="P149" s="8"/>
      <c r="Q149" s="8"/>
      <c r="R149" s="8"/>
      <c r="S149" s="8"/>
    </row>
    <row r="150" spans="2:19">
      <c r="B150" s="100"/>
      <c r="C150" s="101"/>
      <c r="D150" s="100"/>
      <c r="E150" s="100"/>
      <c r="F150" s="102"/>
      <c r="G150" s="100"/>
      <c r="H150" s="100"/>
      <c r="I150" s="100"/>
      <c r="J150" s="100"/>
      <c r="K150" s="103"/>
      <c r="L150" s="103"/>
      <c r="M150" s="103"/>
      <c r="N150" s="104"/>
      <c r="O150" s="104"/>
      <c r="P150" s="104"/>
      <c r="Q150" s="104"/>
      <c r="R150" s="104"/>
      <c r="S150" s="104"/>
    </row>
    <row r="151" spans="2:19">
      <c r="B151" s="6"/>
      <c r="C151" s="105"/>
      <c r="D151" s="6"/>
      <c r="E151" s="6"/>
      <c r="F151" s="106"/>
      <c r="G151" s="6"/>
      <c r="H151" s="6"/>
      <c r="I151" s="6"/>
      <c r="J151" s="6"/>
      <c r="K151" s="7"/>
      <c r="L151" s="7"/>
      <c r="M151" s="7"/>
      <c r="N151" s="8"/>
      <c r="O151" s="8"/>
      <c r="P151" s="8"/>
      <c r="Q151" s="8"/>
      <c r="R151" s="8"/>
      <c r="S151" s="8"/>
    </row>
    <row r="152" spans="2:19">
      <c r="B152" s="100"/>
      <c r="C152" s="101"/>
      <c r="D152" s="100"/>
      <c r="E152" s="100"/>
      <c r="F152" s="102"/>
      <c r="G152" s="100"/>
      <c r="H152" s="100"/>
      <c r="I152" s="100"/>
      <c r="J152" s="100"/>
      <c r="K152" s="103"/>
      <c r="L152" s="103"/>
      <c r="M152" s="103"/>
      <c r="N152" s="104"/>
      <c r="O152" s="104"/>
      <c r="P152" s="104"/>
      <c r="Q152" s="104"/>
      <c r="R152" s="104"/>
      <c r="S152" s="104"/>
    </row>
    <row r="153" spans="2:19">
      <c r="B153" s="6"/>
      <c r="C153" s="105"/>
      <c r="D153" s="6"/>
      <c r="E153" s="6"/>
      <c r="F153" s="106"/>
      <c r="G153" s="6"/>
      <c r="H153" s="6"/>
      <c r="I153" s="6"/>
      <c r="J153" s="6"/>
      <c r="K153" s="7"/>
      <c r="L153" s="7"/>
      <c r="M153" s="7"/>
      <c r="N153" s="8"/>
      <c r="O153" s="8"/>
      <c r="P153" s="8"/>
      <c r="Q153" s="8"/>
      <c r="R153" s="8"/>
      <c r="S153" s="8"/>
    </row>
    <row r="154" spans="2:19">
      <c r="B154" s="100"/>
      <c r="C154" s="101"/>
      <c r="D154" s="100"/>
      <c r="E154" s="100"/>
      <c r="F154" s="102"/>
      <c r="G154" s="100"/>
      <c r="H154" s="100"/>
      <c r="I154" s="100"/>
      <c r="J154" s="100"/>
      <c r="K154" s="103"/>
      <c r="L154" s="103"/>
      <c r="M154" s="103"/>
      <c r="N154" s="104"/>
      <c r="O154" s="104"/>
      <c r="P154" s="104"/>
      <c r="Q154" s="104"/>
      <c r="R154" s="104"/>
      <c r="S154" s="104"/>
    </row>
    <row r="155" spans="2:19">
      <c r="B155" s="6"/>
      <c r="C155" s="105"/>
      <c r="D155" s="6"/>
      <c r="E155" s="6"/>
      <c r="F155" s="106"/>
      <c r="G155" s="6"/>
      <c r="H155" s="6"/>
      <c r="I155" s="6"/>
      <c r="J155" s="6"/>
      <c r="K155" s="7"/>
      <c r="L155" s="7"/>
      <c r="M155" s="7"/>
      <c r="N155" s="8"/>
      <c r="O155" s="8"/>
      <c r="P155" s="8"/>
      <c r="Q155" s="8"/>
      <c r="R155" s="8"/>
      <c r="S155" s="8"/>
    </row>
    <row r="156" spans="2:19">
      <c r="B156" s="100"/>
      <c r="C156" s="101"/>
      <c r="D156" s="100"/>
      <c r="E156" s="100"/>
      <c r="F156" s="102"/>
      <c r="G156" s="100"/>
      <c r="H156" s="100"/>
      <c r="I156" s="100"/>
      <c r="J156" s="100"/>
      <c r="K156" s="103"/>
      <c r="L156" s="103"/>
      <c r="M156" s="103"/>
      <c r="N156" s="104"/>
      <c r="O156" s="104"/>
      <c r="P156" s="104"/>
      <c r="Q156" s="104"/>
      <c r="R156" s="104"/>
      <c r="S156" s="104"/>
    </row>
    <row r="157" spans="2:19">
      <c r="B157" s="6"/>
      <c r="C157" s="105"/>
      <c r="D157" s="6"/>
      <c r="E157" s="6"/>
      <c r="F157" s="106"/>
      <c r="G157" s="6"/>
      <c r="H157" s="6"/>
      <c r="I157" s="6"/>
      <c r="J157" s="6"/>
      <c r="K157" s="7"/>
      <c r="L157" s="7"/>
      <c r="M157" s="7"/>
      <c r="N157" s="8"/>
      <c r="O157" s="8"/>
      <c r="P157" s="8"/>
      <c r="Q157" s="8"/>
      <c r="R157" s="8"/>
      <c r="S157" s="8"/>
    </row>
    <row r="158" spans="2:19">
      <c r="B158" s="100"/>
      <c r="C158" s="101"/>
      <c r="D158" s="100"/>
      <c r="E158" s="100"/>
      <c r="F158" s="102"/>
      <c r="G158" s="100"/>
      <c r="H158" s="100"/>
      <c r="I158" s="100"/>
      <c r="J158" s="100"/>
      <c r="K158" s="103"/>
      <c r="L158" s="103"/>
      <c r="M158" s="103"/>
      <c r="N158" s="104"/>
      <c r="O158" s="104"/>
      <c r="P158" s="104"/>
      <c r="Q158" s="104"/>
      <c r="R158" s="104"/>
      <c r="S158" s="104"/>
    </row>
    <row r="159" spans="2:19">
      <c r="B159" s="6"/>
      <c r="C159" s="105"/>
      <c r="D159" s="6"/>
      <c r="E159" s="6"/>
      <c r="F159" s="106"/>
      <c r="G159" s="6"/>
      <c r="H159" s="6"/>
      <c r="I159" s="6"/>
      <c r="J159" s="6"/>
      <c r="K159" s="7"/>
      <c r="L159" s="7"/>
      <c r="M159" s="7"/>
      <c r="N159" s="8"/>
      <c r="O159" s="8"/>
      <c r="P159" s="8"/>
      <c r="Q159" s="8"/>
      <c r="R159" s="8"/>
      <c r="S159" s="8"/>
    </row>
    <row r="160" spans="2:19">
      <c r="B160" s="100"/>
      <c r="C160" s="101"/>
      <c r="D160" s="100"/>
      <c r="E160" s="100"/>
      <c r="F160" s="102"/>
      <c r="G160" s="100"/>
      <c r="H160" s="100"/>
      <c r="I160" s="100"/>
      <c r="J160" s="100"/>
      <c r="K160" s="103"/>
      <c r="L160" s="103"/>
      <c r="M160" s="103"/>
      <c r="N160" s="104"/>
      <c r="O160" s="104"/>
      <c r="P160" s="104"/>
      <c r="Q160" s="104"/>
      <c r="R160" s="104"/>
      <c r="S160" s="104"/>
    </row>
    <row r="161" spans="2:19">
      <c r="B161" s="6"/>
      <c r="C161" s="105"/>
      <c r="D161" s="6"/>
      <c r="E161" s="6"/>
      <c r="F161" s="106"/>
      <c r="G161" s="6"/>
      <c r="H161" s="6"/>
      <c r="I161" s="6"/>
      <c r="J161" s="6"/>
      <c r="K161" s="7"/>
      <c r="L161" s="7"/>
      <c r="M161" s="7"/>
      <c r="N161" s="8"/>
      <c r="O161" s="8"/>
      <c r="P161" s="8"/>
      <c r="Q161" s="8"/>
      <c r="R161" s="8"/>
      <c r="S161" s="8"/>
    </row>
    <row r="162" spans="2:19">
      <c r="B162" s="100"/>
      <c r="C162" s="101"/>
      <c r="D162" s="100"/>
      <c r="E162" s="100"/>
      <c r="F162" s="102"/>
      <c r="G162" s="100"/>
      <c r="H162" s="100"/>
      <c r="I162" s="100"/>
      <c r="J162" s="100"/>
      <c r="K162" s="103"/>
      <c r="L162" s="103"/>
      <c r="M162" s="103"/>
      <c r="N162" s="104"/>
      <c r="O162" s="104"/>
      <c r="P162" s="104"/>
      <c r="Q162" s="104"/>
      <c r="R162" s="104"/>
      <c r="S162" s="104"/>
    </row>
    <row r="163" spans="2:19">
      <c r="B163" s="6"/>
      <c r="C163" s="105"/>
      <c r="D163" s="6"/>
      <c r="E163" s="6"/>
      <c r="F163" s="106"/>
      <c r="G163" s="6"/>
      <c r="H163" s="6"/>
      <c r="I163" s="6"/>
      <c r="J163" s="6"/>
      <c r="K163" s="7"/>
      <c r="L163" s="7"/>
      <c r="M163" s="7"/>
      <c r="N163" s="8"/>
      <c r="O163" s="8"/>
      <c r="P163" s="8"/>
      <c r="Q163" s="8"/>
      <c r="R163" s="8"/>
      <c r="S163" s="8"/>
    </row>
    <row r="164" spans="2:19">
      <c r="B164" s="100"/>
      <c r="C164" s="101"/>
      <c r="D164" s="100"/>
      <c r="E164" s="100"/>
      <c r="F164" s="102"/>
      <c r="G164" s="100"/>
      <c r="H164" s="100"/>
      <c r="I164" s="100"/>
      <c r="J164" s="100"/>
      <c r="K164" s="103"/>
      <c r="L164" s="103"/>
      <c r="M164" s="103"/>
      <c r="N164" s="104"/>
      <c r="O164" s="104"/>
      <c r="P164" s="104"/>
      <c r="Q164" s="104"/>
      <c r="R164" s="104"/>
      <c r="S164" s="104"/>
    </row>
    <row r="165" spans="2:19">
      <c r="B165" s="6"/>
      <c r="C165" s="105"/>
      <c r="D165" s="6"/>
      <c r="E165" s="6"/>
      <c r="F165" s="106"/>
      <c r="G165" s="6"/>
      <c r="H165" s="6"/>
      <c r="I165" s="6"/>
      <c r="J165" s="6"/>
      <c r="K165" s="7"/>
      <c r="L165" s="7"/>
      <c r="M165" s="7"/>
      <c r="N165" s="8"/>
      <c r="O165" s="8"/>
      <c r="P165" s="8"/>
      <c r="Q165" s="8"/>
      <c r="R165" s="8"/>
      <c r="S165" s="8"/>
    </row>
    <row r="166" spans="2:19">
      <c r="B166" s="100"/>
      <c r="C166" s="101"/>
      <c r="D166" s="100"/>
      <c r="E166" s="100"/>
      <c r="F166" s="102"/>
      <c r="G166" s="100"/>
      <c r="H166" s="100"/>
      <c r="I166" s="100"/>
      <c r="J166" s="100"/>
      <c r="K166" s="103"/>
      <c r="L166" s="103"/>
      <c r="M166" s="103"/>
      <c r="N166" s="104"/>
      <c r="O166" s="104"/>
      <c r="P166" s="104"/>
      <c r="Q166" s="104"/>
      <c r="R166" s="104"/>
      <c r="S166" s="104"/>
    </row>
    <row r="167" spans="2:19">
      <c r="B167" s="6"/>
      <c r="C167" s="105"/>
      <c r="D167" s="6"/>
      <c r="E167" s="6"/>
      <c r="F167" s="106"/>
      <c r="G167" s="6"/>
      <c r="H167" s="6"/>
      <c r="I167" s="6"/>
      <c r="J167" s="6"/>
      <c r="K167" s="7"/>
      <c r="L167" s="7"/>
      <c r="M167" s="7"/>
      <c r="N167" s="8"/>
      <c r="O167" s="8"/>
      <c r="P167" s="8"/>
      <c r="Q167" s="8"/>
      <c r="R167" s="8"/>
      <c r="S167" s="8"/>
    </row>
    <row r="168" spans="2:19">
      <c r="B168" s="100"/>
      <c r="C168" s="101"/>
      <c r="D168" s="100"/>
      <c r="E168" s="100"/>
      <c r="F168" s="102"/>
      <c r="G168" s="100"/>
      <c r="H168" s="100"/>
      <c r="I168" s="100"/>
      <c r="J168" s="100"/>
      <c r="K168" s="103"/>
      <c r="L168" s="103"/>
      <c r="M168" s="103"/>
      <c r="N168" s="104"/>
      <c r="O168" s="104"/>
      <c r="P168" s="104"/>
      <c r="Q168" s="104"/>
      <c r="R168" s="104"/>
      <c r="S168" s="104"/>
    </row>
    <row r="169" spans="2:19">
      <c r="B169" s="6"/>
      <c r="C169" s="105"/>
      <c r="D169" s="6"/>
      <c r="E169" s="6"/>
      <c r="F169" s="106"/>
      <c r="G169" s="6"/>
      <c r="H169" s="6"/>
      <c r="I169" s="6"/>
      <c r="J169" s="6"/>
      <c r="K169" s="7"/>
      <c r="L169" s="7"/>
      <c r="M169" s="7"/>
      <c r="N169" s="8"/>
      <c r="O169" s="8"/>
      <c r="P169" s="8"/>
      <c r="Q169" s="8"/>
      <c r="R169" s="8"/>
      <c r="S169" s="8"/>
    </row>
    <row r="170" spans="2:19">
      <c r="B170" s="100"/>
      <c r="C170" s="101"/>
      <c r="D170" s="100"/>
      <c r="E170" s="100"/>
      <c r="F170" s="102"/>
      <c r="G170" s="100"/>
      <c r="H170" s="100"/>
      <c r="I170" s="100"/>
      <c r="J170" s="100"/>
      <c r="K170" s="103"/>
      <c r="L170" s="103"/>
      <c r="M170" s="103"/>
      <c r="N170" s="104"/>
      <c r="O170" s="104"/>
      <c r="P170" s="104"/>
      <c r="Q170" s="104"/>
      <c r="R170" s="104"/>
      <c r="S170" s="104"/>
    </row>
    <row r="171" spans="2:19">
      <c r="B171" s="6"/>
      <c r="C171" s="105"/>
      <c r="D171" s="6"/>
      <c r="E171" s="6"/>
      <c r="F171" s="106"/>
      <c r="G171" s="6"/>
      <c r="H171" s="6"/>
      <c r="I171" s="6"/>
      <c r="J171" s="6"/>
      <c r="K171" s="7"/>
      <c r="L171" s="7"/>
      <c r="M171" s="7"/>
      <c r="N171" s="8"/>
      <c r="O171" s="8"/>
      <c r="P171" s="8"/>
      <c r="Q171" s="8"/>
      <c r="R171" s="8"/>
      <c r="S171" s="8"/>
    </row>
    <row r="172" spans="2:19">
      <c r="B172" s="100"/>
      <c r="C172" s="101"/>
      <c r="D172" s="100"/>
      <c r="E172" s="100"/>
      <c r="F172" s="102"/>
      <c r="G172" s="100"/>
      <c r="H172" s="100"/>
      <c r="I172" s="100"/>
      <c r="J172" s="100"/>
      <c r="K172" s="103"/>
      <c r="L172" s="103"/>
      <c r="M172" s="103"/>
      <c r="N172" s="104"/>
      <c r="O172" s="104"/>
      <c r="P172" s="104"/>
      <c r="Q172" s="104"/>
      <c r="R172" s="104"/>
      <c r="S172" s="104"/>
    </row>
    <row r="173" spans="2:19">
      <c r="B173" s="6"/>
      <c r="C173" s="105"/>
      <c r="D173" s="6"/>
      <c r="E173" s="6"/>
      <c r="F173" s="106"/>
      <c r="G173" s="6"/>
      <c r="H173" s="6"/>
      <c r="I173" s="6"/>
      <c r="J173" s="6"/>
      <c r="K173" s="7"/>
      <c r="L173" s="7"/>
      <c r="M173" s="7"/>
      <c r="N173" s="8"/>
      <c r="O173" s="8"/>
      <c r="P173" s="8"/>
      <c r="Q173" s="8"/>
      <c r="R173" s="8"/>
      <c r="S173" s="8"/>
    </row>
    <row r="174" spans="2:19">
      <c r="B174" s="100"/>
      <c r="C174" s="101"/>
      <c r="D174" s="100"/>
      <c r="E174" s="100"/>
      <c r="F174" s="102"/>
      <c r="G174" s="100"/>
      <c r="H174" s="100"/>
      <c r="I174" s="100"/>
      <c r="J174" s="100"/>
      <c r="K174" s="103"/>
      <c r="L174" s="103"/>
      <c r="M174" s="103"/>
      <c r="N174" s="104"/>
      <c r="O174" s="104"/>
      <c r="P174" s="104"/>
      <c r="Q174" s="104"/>
      <c r="R174" s="104"/>
      <c r="S174" s="104"/>
    </row>
    <row r="175" spans="2:19">
      <c r="B175" s="6"/>
      <c r="C175" s="105"/>
      <c r="D175" s="6"/>
      <c r="E175" s="6"/>
      <c r="F175" s="106"/>
      <c r="G175" s="6"/>
      <c r="H175" s="6"/>
      <c r="I175" s="6"/>
      <c r="J175" s="6"/>
      <c r="K175" s="7"/>
      <c r="L175" s="7"/>
      <c r="M175" s="7"/>
      <c r="N175" s="8"/>
      <c r="O175" s="8"/>
      <c r="P175" s="8"/>
      <c r="Q175" s="8"/>
      <c r="R175" s="8"/>
      <c r="S175" s="8"/>
    </row>
    <row r="176" spans="2:19">
      <c r="B176" s="100"/>
      <c r="C176" s="101"/>
      <c r="D176" s="100"/>
      <c r="E176" s="100"/>
      <c r="F176" s="102"/>
      <c r="G176" s="100"/>
      <c r="H176" s="100"/>
      <c r="I176" s="100"/>
      <c r="J176" s="100"/>
      <c r="K176" s="103"/>
      <c r="L176" s="103"/>
      <c r="M176" s="103"/>
      <c r="N176" s="104"/>
      <c r="O176" s="104"/>
      <c r="P176" s="104"/>
      <c r="Q176" s="104"/>
      <c r="R176" s="104"/>
      <c r="S176" s="104"/>
    </row>
    <row r="177" spans="2:19">
      <c r="B177" s="6"/>
      <c r="C177" s="105"/>
      <c r="D177" s="6"/>
      <c r="E177" s="6"/>
      <c r="F177" s="106"/>
      <c r="G177" s="6"/>
      <c r="H177" s="6"/>
      <c r="I177" s="6"/>
      <c r="J177" s="6"/>
      <c r="K177" s="7"/>
      <c r="L177" s="7"/>
      <c r="M177" s="7"/>
      <c r="N177" s="8"/>
      <c r="O177" s="8"/>
      <c r="P177" s="8"/>
      <c r="Q177" s="8"/>
      <c r="R177" s="8"/>
      <c r="S177" s="8"/>
    </row>
    <row r="178" spans="2:19">
      <c r="B178" s="100"/>
      <c r="C178" s="101"/>
      <c r="D178" s="100"/>
      <c r="E178" s="100"/>
      <c r="F178" s="102"/>
      <c r="G178" s="100"/>
      <c r="H178" s="100"/>
      <c r="I178" s="100"/>
      <c r="J178" s="100"/>
      <c r="K178" s="103"/>
      <c r="L178" s="103"/>
      <c r="M178" s="103"/>
      <c r="N178" s="104"/>
      <c r="O178" s="104"/>
      <c r="P178" s="104"/>
      <c r="Q178" s="104"/>
      <c r="R178" s="104"/>
      <c r="S178" s="104"/>
    </row>
    <row r="179" spans="2:19">
      <c r="B179" s="6"/>
      <c r="C179" s="105"/>
      <c r="D179" s="6"/>
      <c r="E179" s="6"/>
      <c r="F179" s="106"/>
      <c r="G179" s="6"/>
      <c r="H179" s="6"/>
      <c r="I179" s="6"/>
      <c r="J179" s="6"/>
      <c r="K179" s="7"/>
      <c r="L179" s="7"/>
      <c r="M179" s="7"/>
      <c r="N179" s="8"/>
      <c r="O179" s="8"/>
      <c r="P179" s="8"/>
      <c r="Q179" s="8"/>
      <c r="R179" s="8"/>
      <c r="S179" s="8"/>
    </row>
    <row r="180" spans="2:19">
      <c r="B180" s="100"/>
      <c r="C180" s="101"/>
      <c r="D180" s="100"/>
      <c r="E180" s="100"/>
      <c r="F180" s="102"/>
      <c r="G180" s="100"/>
      <c r="H180" s="100"/>
      <c r="I180" s="100"/>
      <c r="J180" s="100"/>
      <c r="K180" s="103"/>
      <c r="L180" s="103"/>
      <c r="M180" s="103"/>
      <c r="N180" s="104"/>
      <c r="O180" s="104"/>
      <c r="P180" s="104"/>
      <c r="Q180" s="104"/>
      <c r="R180" s="104"/>
      <c r="S180" s="104"/>
    </row>
    <row r="181" spans="2:19">
      <c r="B181" s="6"/>
      <c r="C181" s="105"/>
      <c r="D181" s="6"/>
      <c r="E181" s="6"/>
      <c r="F181" s="106"/>
      <c r="G181" s="6"/>
      <c r="H181" s="6"/>
      <c r="I181" s="6"/>
      <c r="J181" s="6"/>
      <c r="K181" s="7"/>
      <c r="L181" s="7"/>
      <c r="M181" s="7"/>
      <c r="N181" s="8"/>
      <c r="O181" s="8"/>
      <c r="P181" s="8"/>
      <c r="Q181" s="8"/>
      <c r="R181" s="8"/>
      <c r="S181" s="8"/>
    </row>
    <row r="182" spans="2:19">
      <c r="B182" s="100"/>
      <c r="C182" s="101"/>
      <c r="D182" s="100"/>
      <c r="E182" s="100"/>
      <c r="F182" s="102"/>
      <c r="G182" s="100"/>
      <c r="H182" s="100"/>
      <c r="I182" s="100"/>
      <c r="J182" s="100"/>
      <c r="K182" s="103"/>
      <c r="L182" s="103"/>
      <c r="M182" s="103"/>
      <c r="N182" s="104"/>
      <c r="O182" s="104"/>
      <c r="P182" s="104"/>
      <c r="Q182" s="104"/>
      <c r="R182" s="104"/>
      <c r="S182" s="104"/>
    </row>
    <row r="183" spans="2:19">
      <c r="B183" s="6"/>
      <c r="C183" s="105"/>
      <c r="D183" s="6"/>
      <c r="E183" s="6"/>
      <c r="F183" s="106"/>
      <c r="G183" s="6"/>
      <c r="H183" s="6"/>
      <c r="I183" s="6"/>
      <c r="J183" s="6"/>
      <c r="K183" s="7"/>
      <c r="L183" s="7"/>
      <c r="M183" s="7"/>
      <c r="N183" s="8"/>
      <c r="O183" s="8"/>
      <c r="P183" s="8"/>
      <c r="Q183" s="8"/>
      <c r="R183" s="8"/>
      <c r="S183" s="8"/>
    </row>
    <row r="184" spans="2:19">
      <c r="B184" s="100"/>
      <c r="C184" s="101"/>
      <c r="D184" s="100"/>
      <c r="E184" s="100"/>
      <c r="F184" s="102"/>
      <c r="G184" s="100"/>
      <c r="H184" s="100"/>
      <c r="I184" s="100"/>
      <c r="J184" s="100"/>
      <c r="K184" s="103"/>
      <c r="L184" s="103"/>
      <c r="M184" s="103"/>
      <c r="N184" s="104"/>
      <c r="O184" s="104"/>
      <c r="P184" s="104"/>
      <c r="Q184" s="104"/>
      <c r="R184" s="104"/>
      <c r="S184" s="104"/>
    </row>
    <row r="185" spans="2:19">
      <c r="B185" s="6"/>
      <c r="C185" s="105"/>
      <c r="D185" s="6"/>
      <c r="E185" s="6"/>
      <c r="F185" s="106"/>
      <c r="G185" s="6"/>
      <c r="H185" s="6"/>
      <c r="I185" s="6"/>
      <c r="J185" s="6"/>
      <c r="K185" s="7"/>
      <c r="L185" s="7"/>
      <c r="M185" s="7"/>
      <c r="N185" s="8"/>
      <c r="O185" s="8"/>
      <c r="P185" s="8"/>
      <c r="Q185" s="8"/>
      <c r="R185" s="8"/>
      <c r="S185" s="8"/>
    </row>
    <row r="186" spans="2:19">
      <c r="B186" s="100"/>
      <c r="C186" s="101"/>
      <c r="D186" s="100"/>
      <c r="E186" s="100"/>
      <c r="F186" s="102"/>
      <c r="G186" s="100"/>
      <c r="H186" s="100"/>
      <c r="I186" s="100"/>
      <c r="J186" s="100"/>
      <c r="K186" s="103"/>
      <c r="L186" s="103"/>
      <c r="M186" s="103"/>
      <c r="N186" s="104"/>
      <c r="O186" s="104"/>
      <c r="P186" s="104"/>
      <c r="Q186" s="104"/>
      <c r="R186" s="104"/>
      <c r="S186" s="104"/>
    </row>
    <row r="187" spans="2:19">
      <c r="B187" s="6"/>
      <c r="C187" s="105"/>
      <c r="D187" s="6"/>
      <c r="E187" s="6"/>
      <c r="F187" s="106"/>
      <c r="G187" s="6"/>
      <c r="H187" s="6"/>
      <c r="I187" s="6"/>
      <c r="J187" s="6"/>
      <c r="K187" s="7"/>
      <c r="L187" s="7"/>
      <c r="M187" s="7"/>
      <c r="N187" s="8"/>
      <c r="O187" s="8"/>
      <c r="P187" s="8"/>
      <c r="Q187" s="8"/>
      <c r="R187" s="8"/>
      <c r="S187" s="8"/>
    </row>
    <row r="188" spans="2:19">
      <c r="B188" s="100"/>
      <c r="C188" s="101"/>
      <c r="D188" s="100"/>
      <c r="E188" s="100"/>
      <c r="F188" s="102"/>
      <c r="G188" s="100"/>
      <c r="H188" s="100"/>
      <c r="I188" s="100"/>
      <c r="J188" s="100"/>
      <c r="K188" s="103"/>
      <c r="L188" s="103"/>
      <c r="M188" s="103"/>
      <c r="N188" s="104"/>
      <c r="O188" s="104"/>
      <c r="P188" s="104"/>
      <c r="Q188" s="104"/>
      <c r="R188" s="104"/>
      <c r="S188" s="104"/>
    </row>
    <row r="189" spans="2:19">
      <c r="B189" s="6"/>
      <c r="C189" s="105"/>
      <c r="D189" s="6"/>
      <c r="E189" s="6"/>
      <c r="F189" s="106"/>
      <c r="G189" s="6"/>
      <c r="H189" s="6"/>
      <c r="I189" s="6"/>
      <c r="J189" s="6"/>
      <c r="K189" s="7"/>
      <c r="L189" s="7"/>
      <c r="M189" s="7"/>
      <c r="N189" s="8"/>
      <c r="O189" s="8"/>
      <c r="P189" s="8"/>
      <c r="Q189" s="8"/>
      <c r="R189" s="8"/>
      <c r="S189" s="8"/>
    </row>
    <row r="190" spans="2:19">
      <c r="B190" s="100"/>
      <c r="C190" s="101"/>
      <c r="D190" s="100"/>
      <c r="E190" s="100"/>
      <c r="F190" s="102"/>
      <c r="G190" s="100"/>
      <c r="H190" s="100"/>
      <c r="I190" s="100"/>
      <c r="J190" s="100"/>
      <c r="K190" s="103"/>
      <c r="L190" s="103"/>
      <c r="M190" s="103"/>
      <c r="N190" s="104"/>
      <c r="O190" s="104"/>
      <c r="P190" s="104"/>
      <c r="Q190" s="104"/>
      <c r="R190" s="104"/>
      <c r="S190" s="104"/>
    </row>
    <row r="191" spans="2:19">
      <c r="B191" s="6"/>
      <c r="C191" s="105"/>
      <c r="D191" s="6"/>
      <c r="E191" s="6"/>
      <c r="F191" s="106"/>
      <c r="G191" s="6"/>
      <c r="H191" s="6"/>
      <c r="I191" s="6"/>
      <c r="J191" s="6"/>
      <c r="K191" s="7"/>
      <c r="L191" s="7"/>
      <c r="M191" s="7"/>
      <c r="N191" s="8"/>
      <c r="O191" s="8"/>
      <c r="P191" s="8"/>
      <c r="Q191" s="8"/>
      <c r="R191" s="8"/>
      <c r="S191" s="8"/>
    </row>
    <row r="192" spans="2:19">
      <c r="B192" s="100"/>
      <c r="C192" s="101"/>
      <c r="D192" s="100"/>
      <c r="E192" s="100"/>
      <c r="F192" s="102"/>
      <c r="G192" s="100"/>
      <c r="H192" s="100"/>
      <c r="I192" s="100"/>
      <c r="J192" s="100"/>
      <c r="K192" s="103"/>
      <c r="L192" s="103"/>
      <c r="M192" s="103"/>
      <c r="N192" s="104"/>
      <c r="O192" s="104"/>
      <c r="P192" s="104"/>
      <c r="Q192" s="104"/>
      <c r="R192" s="104"/>
      <c r="S192" s="104"/>
    </row>
    <row r="193" spans="2:19">
      <c r="B193" s="6"/>
      <c r="C193" s="105"/>
      <c r="D193" s="6"/>
      <c r="E193" s="6"/>
      <c r="F193" s="106"/>
      <c r="G193" s="6"/>
      <c r="H193" s="6"/>
      <c r="I193" s="6"/>
      <c r="J193" s="6"/>
      <c r="K193" s="7"/>
      <c r="L193" s="7"/>
      <c r="M193" s="7"/>
      <c r="N193" s="8"/>
      <c r="O193" s="8"/>
      <c r="P193" s="8"/>
      <c r="Q193" s="8"/>
      <c r="R193" s="8"/>
      <c r="S193" s="8"/>
    </row>
    <row r="194" spans="2:19">
      <c r="B194" s="100"/>
      <c r="C194" s="101"/>
      <c r="D194" s="100"/>
      <c r="E194" s="100"/>
      <c r="F194" s="102"/>
      <c r="G194" s="100"/>
      <c r="H194" s="100"/>
      <c r="I194" s="100"/>
      <c r="J194" s="100"/>
      <c r="K194" s="103"/>
      <c r="L194" s="103"/>
      <c r="M194" s="103"/>
      <c r="N194" s="104"/>
      <c r="O194" s="104"/>
      <c r="P194" s="104"/>
      <c r="Q194" s="104"/>
      <c r="R194" s="104"/>
      <c r="S194" s="104"/>
    </row>
    <row r="195" spans="2:19">
      <c r="B195" s="6"/>
      <c r="C195" s="105"/>
      <c r="D195" s="6"/>
      <c r="E195" s="6"/>
      <c r="F195" s="106"/>
      <c r="G195" s="6"/>
      <c r="H195" s="6"/>
      <c r="I195" s="6"/>
      <c r="J195" s="6"/>
      <c r="K195" s="7"/>
      <c r="L195" s="7"/>
      <c r="M195" s="7"/>
      <c r="N195" s="8"/>
      <c r="O195" s="8"/>
      <c r="P195" s="8"/>
      <c r="Q195" s="8"/>
      <c r="R195" s="8"/>
      <c r="S195" s="8"/>
    </row>
    <row r="196" spans="2:19">
      <c r="B196" s="100"/>
      <c r="C196" s="101"/>
      <c r="D196" s="100"/>
      <c r="E196" s="100"/>
      <c r="F196" s="102"/>
      <c r="G196" s="100"/>
      <c r="H196" s="100"/>
      <c r="I196" s="100"/>
      <c r="J196" s="100"/>
      <c r="K196" s="103"/>
      <c r="L196" s="103"/>
      <c r="M196" s="103"/>
      <c r="N196" s="104"/>
      <c r="O196" s="104"/>
      <c r="P196" s="104"/>
      <c r="Q196" s="104"/>
      <c r="R196" s="104"/>
      <c r="S196" s="104"/>
    </row>
    <row r="197" spans="2:19">
      <c r="B197" s="6"/>
      <c r="C197" s="105"/>
      <c r="D197" s="6"/>
      <c r="E197" s="6"/>
      <c r="F197" s="106"/>
      <c r="G197" s="6"/>
      <c r="H197" s="6"/>
      <c r="I197" s="6"/>
      <c r="J197" s="6"/>
      <c r="K197" s="7"/>
      <c r="L197" s="7"/>
      <c r="M197" s="7"/>
      <c r="N197" s="8"/>
      <c r="O197" s="8"/>
      <c r="P197" s="8"/>
      <c r="Q197" s="8"/>
      <c r="R197" s="8"/>
      <c r="S197" s="8"/>
    </row>
    <row r="198" spans="2:19">
      <c r="B198" s="100"/>
      <c r="C198" s="101"/>
      <c r="D198" s="100"/>
      <c r="E198" s="100"/>
      <c r="F198" s="102"/>
      <c r="G198" s="100"/>
      <c r="H198" s="100"/>
      <c r="I198" s="100"/>
      <c r="J198" s="100"/>
      <c r="K198" s="103"/>
      <c r="L198" s="103"/>
      <c r="M198" s="103"/>
      <c r="N198" s="104"/>
      <c r="O198" s="104"/>
      <c r="P198" s="104"/>
      <c r="Q198" s="104"/>
      <c r="R198" s="104"/>
      <c r="S198" s="104"/>
    </row>
    <row r="199" spans="2:19">
      <c r="B199" s="6"/>
      <c r="C199" s="105"/>
      <c r="D199" s="6"/>
      <c r="E199" s="6"/>
      <c r="F199" s="106"/>
      <c r="G199" s="6"/>
      <c r="H199" s="6"/>
      <c r="I199" s="6"/>
      <c r="J199" s="6"/>
      <c r="K199" s="7"/>
      <c r="L199" s="7"/>
      <c r="M199" s="7"/>
      <c r="N199" s="8"/>
      <c r="O199" s="8"/>
      <c r="P199" s="8"/>
      <c r="Q199" s="8"/>
      <c r="R199" s="8"/>
      <c r="S199" s="8"/>
    </row>
    <row r="200" spans="2:19">
      <c r="B200" s="100"/>
      <c r="C200" s="101"/>
      <c r="D200" s="100"/>
      <c r="E200" s="100"/>
      <c r="F200" s="102"/>
      <c r="G200" s="100"/>
      <c r="H200" s="100"/>
      <c r="I200" s="100"/>
      <c r="J200" s="100"/>
      <c r="K200" s="103"/>
      <c r="L200" s="103"/>
      <c r="M200" s="103"/>
      <c r="N200" s="104"/>
      <c r="O200" s="104"/>
      <c r="P200" s="104"/>
      <c r="Q200" s="104"/>
      <c r="R200" s="104"/>
      <c r="S200" s="104"/>
    </row>
  </sheetData>
  <sheetProtection algorithmName="SHA-512" hashValue="9M1dHIUMQBoh7En3fcKAq3lc3lJIY7+BCku1U/AI0CDGMNEsq798AuwihJLp4viaOC0dio4I2xBhSfpFLnb5dA==" saltValue="WofFJ+avfzO5RRpPnu4YfQ==" spinCount="100000" sheet="1" objects="1" scenarios="1"/>
  <mergeCells count="4">
    <mergeCell ref="B6:J6"/>
    <mergeCell ref="K6:M6"/>
    <mergeCell ref="N6:P6"/>
    <mergeCell ref="Q6:S6"/>
  </mergeCells>
  <conditionalFormatting sqref="F8:F200">
    <cfRule type="colorScale" priority="1">
      <colorScale>
        <cfvo type="min"/>
        <cfvo type="percentile" val="50"/>
        <cfvo type="max"/>
        <color rgb="FF00B050"/>
        <color rgb="FFFFEB84"/>
        <color rgb="FFFF0000"/>
      </colorScale>
    </cfRule>
  </conditionalFormatting>
  <conditionalFormatting sqref="N8:S200">
    <cfRule type="colorScale" priority="2">
      <colorScale>
        <cfvo type="min"/>
        <cfvo type="percentile" val="50"/>
        <cfvo type="max"/>
        <color rgb="FF00B050"/>
        <color rgb="FFFFEB84"/>
        <color rgb="FFFF0000"/>
      </colorScale>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INDIRECT(Dropdowns!$O$80)</xm:f>
          </x14:formula1>
          <xm:sqref>C4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T200"/>
  <sheetViews>
    <sheetView showGridLines="0" workbookViewId="0">
      <pane xSplit="4" ySplit="7" topLeftCell="E8" activePane="bottomRight" state="frozen"/>
      <selection activeCell="B9" sqref="B9"/>
      <selection pane="topRight" activeCell="B9" sqref="B9"/>
      <selection pane="bottomLeft" activeCell="B9" sqref="B9"/>
      <selection pane="bottomRight" activeCell="B9" sqref="B9"/>
    </sheetView>
  </sheetViews>
  <sheetFormatPr baseColWidth="10" defaultColWidth="11.42578125" defaultRowHeight="15" outlineLevelCol="1"/>
  <cols>
    <col min="1" max="1" width="11.42578125" customWidth="1" outlineLevel="1"/>
    <col min="2" max="2" width="24.5703125" customWidth="1"/>
    <col min="3" max="3" width="23.85546875" customWidth="1"/>
    <col min="4" max="4" width="14" hidden="1" customWidth="1" outlineLevel="1"/>
    <col min="5" max="5" width="27.42578125" customWidth="1" collapsed="1"/>
    <col min="6" max="6" width="17.85546875" customWidth="1"/>
    <col min="7" max="7" width="16.85546875" customWidth="1"/>
    <col min="8" max="8" width="13" hidden="1" customWidth="1" outlineLevel="1"/>
    <col min="9" max="9" width="14.42578125" hidden="1" customWidth="1" outlineLevel="1"/>
    <col min="10" max="10" width="17.140625" hidden="1" customWidth="1" outlineLevel="1"/>
    <col min="11" max="13" width="14.42578125" hidden="1" customWidth="1" outlineLevel="1"/>
    <col min="14" max="14" width="14.42578125" customWidth="1" collapsed="1"/>
    <col min="15" max="16" width="14.42578125" customWidth="1"/>
    <col min="17" max="19" width="14.42578125" hidden="1" customWidth="1" outlineLevel="1"/>
    <col min="20" max="20" width="11.42578125" collapsed="1"/>
  </cols>
  <sheetData>
    <row r="2" spans="2:20" ht="21">
      <c r="B2" s="20" t="s">
        <v>607</v>
      </c>
    </row>
    <row r="3" spans="2:20" ht="3" customHeight="1" thickBot="1"/>
    <row r="4" spans="2:20" ht="16.5" thickBot="1">
      <c r="B4" s="3" t="s">
        <v>597</v>
      </c>
      <c r="C4" s="109" t="s">
        <v>600</v>
      </c>
    </row>
    <row r="5" spans="2:20" ht="3" customHeight="1"/>
    <row r="6" spans="2:20" ht="21" thickBot="1">
      <c r="B6" s="344" t="s">
        <v>596</v>
      </c>
      <c r="C6" s="344"/>
      <c r="D6" s="344"/>
      <c r="E6" s="344"/>
      <c r="F6" s="344"/>
      <c r="G6" s="344"/>
      <c r="H6" s="344"/>
      <c r="I6" s="344"/>
      <c r="J6" s="344"/>
      <c r="K6" s="344" t="s">
        <v>37</v>
      </c>
      <c r="L6" s="344"/>
      <c r="M6" s="344"/>
      <c r="N6" s="344" t="s">
        <v>38</v>
      </c>
      <c r="O6" s="344"/>
      <c r="P6" s="344"/>
      <c r="Q6" s="344" t="s">
        <v>39</v>
      </c>
      <c r="R6" s="344"/>
      <c r="S6" s="344"/>
      <c r="T6" s="38"/>
    </row>
    <row r="7" spans="2:20" ht="30.75" thickBot="1">
      <c r="B7" s="96" t="s">
        <v>167</v>
      </c>
      <c r="C7" s="96" t="s">
        <v>168</v>
      </c>
      <c r="D7" s="96" t="s">
        <v>83</v>
      </c>
      <c r="E7" s="96" t="s">
        <v>10</v>
      </c>
      <c r="F7" s="97" t="s">
        <v>23</v>
      </c>
      <c r="G7" s="98" t="s">
        <v>594</v>
      </c>
      <c r="H7" s="99" t="s">
        <v>595</v>
      </c>
      <c r="I7" s="99" t="s">
        <v>9</v>
      </c>
      <c r="J7" s="99" t="s">
        <v>172</v>
      </c>
      <c r="K7" s="98" t="s">
        <v>26</v>
      </c>
      <c r="L7" s="98" t="s">
        <v>27</v>
      </c>
      <c r="M7" s="98" t="s">
        <v>28</v>
      </c>
      <c r="N7" s="98" t="s">
        <v>29</v>
      </c>
      <c r="O7" s="98" t="s">
        <v>30</v>
      </c>
      <c r="P7" s="98" t="s">
        <v>31</v>
      </c>
      <c r="Q7" s="98" t="s">
        <v>32</v>
      </c>
      <c r="R7" s="98" t="s">
        <v>33</v>
      </c>
      <c r="S7" s="98" t="s">
        <v>34</v>
      </c>
    </row>
    <row r="8" spans="2:20">
      <c r="B8" s="100" t="str" cm="1">
        <f t="array" ref="B8:S17">_xlfn._xlws.SORT(_xlfn._xlws.FILTER(Dateneingabe_Emissionsquellen[],Dateneingabe_Emissionsquellen[1. Kategorie
(Dropdown)]="An_und_Abreise_von_Gaesten"),VLOOKUP($C$4,Dropdowns!$O$81:$Q$87,2,FALSE),VLOOKUP($C$4,Dropdowns!$O$81:$Q$87,3,FALSE))</f>
        <v>Hauptcampus</v>
      </c>
      <c r="C8" s="101">
        <v>0</v>
      </c>
      <c r="D8" s="100" t="str">
        <v>An_und_Abreise_von_Gaesten</v>
      </c>
      <c r="E8" s="100" t="str">
        <v>Bahn Unbekannt</v>
      </c>
      <c r="F8" s="102">
        <v>500</v>
      </c>
      <c r="G8" s="100" t="str">
        <v>Pkm</v>
      </c>
      <c r="H8" s="100">
        <v>0</v>
      </c>
      <c r="I8" s="100">
        <v>0</v>
      </c>
      <c r="J8" s="100">
        <v>0</v>
      </c>
      <c r="K8" s="103">
        <v>0</v>
      </c>
      <c r="L8" s="103">
        <v>0</v>
      </c>
      <c r="M8" s="103">
        <v>6.9499999999999995E-5</v>
      </c>
      <c r="N8" s="104">
        <v>0</v>
      </c>
      <c r="O8" s="104">
        <v>0</v>
      </c>
      <c r="P8" s="104">
        <v>3.4749999999999996E-2</v>
      </c>
      <c r="Q8" s="104" t="str">
        <v>Gilt nur für Strom</v>
      </c>
      <c r="R8" s="104" t="str">
        <v>Gilt nur für Strom</v>
      </c>
      <c r="S8" s="104" t="str">
        <v>Gilt nur für Strom</v>
      </c>
    </row>
    <row r="9" spans="2:20">
      <c r="B9" s="6">
        <v>0</v>
      </c>
      <c r="C9" s="105">
        <v>0</v>
      </c>
      <c r="D9" s="6" t="str">
        <v>An_und_Abreise_von_Gaesten</v>
      </c>
      <c r="E9" s="6">
        <v>0</v>
      </c>
      <c r="F9" s="106">
        <v>0</v>
      </c>
      <c r="G9" s="6" t="str">
        <v/>
      </c>
      <c r="H9" s="6">
        <v>0</v>
      </c>
      <c r="I9" s="6">
        <v>0</v>
      </c>
      <c r="J9" s="6">
        <v>0</v>
      </c>
      <c r="K9" s="7" t="str">
        <v/>
      </c>
      <c r="L9" s="7" t="str">
        <v/>
      </c>
      <c r="M9" s="7" t="str">
        <v/>
      </c>
      <c r="N9" s="8" t="str">
        <v/>
      </c>
      <c r="O9" s="8" t="str">
        <v/>
      </c>
      <c r="P9" s="8" t="str">
        <v/>
      </c>
      <c r="Q9" s="8" t="str">
        <v>Gilt nur für Strom</v>
      </c>
      <c r="R9" s="8" t="str">
        <v>Gilt nur für Strom</v>
      </c>
      <c r="S9" s="8" t="str">
        <v>Gilt nur für Strom</v>
      </c>
    </row>
    <row r="10" spans="2:20">
      <c r="B10" s="100">
        <v>0</v>
      </c>
      <c r="C10" s="101">
        <v>0</v>
      </c>
      <c r="D10" s="100" t="str">
        <v>An_und_Abreise_von_Gaesten</v>
      </c>
      <c r="E10" s="100">
        <v>0</v>
      </c>
      <c r="F10" s="102">
        <v>0</v>
      </c>
      <c r="G10" s="100" t="str">
        <v/>
      </c>
      <c r="H10" s="100">
        <v>0</v>
      </c>
      <c r="I10" s="100">
        <v>0</v>
      </c>
      <c r="J10" s="100">
        <v>0</v>
      </c>
      <c r="K10" s="103" t="str">
        <v/>
      </c>
      <c r="L10" s="103" t="str">
        <v/>
      </c>
      <c r="M10" s="103" t="str">
        <v/>
      </c>
      <c r="N10" s="104" t="str">
        <v/>
      </c>
      <c r="O10" s="104" t="str">
        <v/>
      </c>
      <c r="P10" s="104" t="str">
        <v/>
      </c>
      <c r="Q10" s="104" t="str">
        <v>Gilt nur für Strom</v>
      </c>
      <c r="R10" s="104" t="str">
        <v>Gilt nur für Strom</v>
      </c>
      <c r="S10" s="104" t="str">
        <v>Gilt nur für Strom</v>
      </c>
    </row>
    <row r="11" spans="2:20">
      <c r="B11" s="6">
        <v>0</v>
      </c>
      <c r="C11" s="105">
        <v>0</v>
      </c>
      <c r="D11" s="6" t="str">
        <v>An_und_Abreise_von_Gaesten</v>
      </c>
      <c r="E11" s="6">
        <v>0</v>
      </c>
      <c r="F11" s="106">
        <v>0</v>
      </c>
      <c r="G11" s="6" t="str">
        <v/>
      </c>
      <c r="H11" s="6">
        <v>0</v>
      </c>
      <c r="I11" s="6">
        <v>0</v>
      </c>
      <c r="J11" s="6">
        <v>0</v>
      </c>
      <c r="K11" s="7" t="str">
        <v/>
      </c>
      <c r="L11" s="7" t="str">
        <v/>
      </c>
      <c r="M11" s="7" t="str">
        <v/>
      </c>
      <c r="N11" s="8" t="str">
        <v/>
      </c>
      <c r="O11" s="8" t="str">
        <v/>
      </c>
      <c r="P11" s="8" t="str">
        <v/>
      </c>
      <c r="Q11" s="8" t="str">
        <v>Gilt nur für Strom</v>
      </c>
      <c r="R11" s="8" t="str">
        <v>Gilt nur für Strom</v>
      </c>
      <c r="S11" s="8" t="str">
        <v>Gilt nur für Strom</v>
      </c>
    </row>
    <row r="12" spans="2:20">
      <c r="B12" s="100">
        <v>0</v>
      </c>
      <c r="C12" s="101">
        <v>0</v>
      </c>
      <c r="D12" s="100" t="str">
        <v>An_und_Abreise_von_Gaesten</v>
      </c>
      <c r="E12" s="100">
        <v>0</v>
      </c>
      <c r="F12" s="102">
        <v>0</v>
      </c>
      <c r="G12" s="100" t="str">
        <v/>
      </c>
      <c r="H12" s="100">
        <v>0</v>
      </c>
      <c r="I12" s="100">
        <v>0</v>
      </c>
      <c r="J12" s="100">
        <v>0</v>
      </c>
      <c r="K12" s="103" t="str">
        <v/>
      </c>
      <c r="L12" s="103" t="str">
        <v/>
      </c>
      <c r="M12" s="103" t="str">
        <v/>
      </c>
      <c r="N12" s="104" t="str">
        <v/>
      </c>
      <c r="O12" s="104" t="str">
        <v/>
      </c>
      <c r="P12" s="104" t="str">
        <v/>
      </c>
      <c r="Q12" s="104" t="str">
        <v>Gilt nur für Strom</v>
      </c>
      <c r="R12" s="104" t="str">
        <v>Gilt nur für Strom</v>
      </c>
      <c r="S12" s="104" t="str">
        <v>Gilt nur für Strom</v>
      </c>
    </row>
    <row r="13" spans="2:20">
      <c r="B13" s="6">
        <v>0</v>
      </c>
      <c r="C13" s="105">
        <v>0</v>
      </c>
      <c r="D13" s="6" t="str">
        <v>An_und_Abreise_von_Gaesten</v>
      </c>
      <c r="E13" s="6">
        <v>0</v>
      </c>
      <c r="F13" s="106">
        <v>0</v>
      </c>
      <c r="G13" s="6" t="str">
        <v/>
      </c>
      <c r="H13" s="6">
        <v>0</v>
      </c>
      <c r="I13" s="6">
        <v>0</v>
      </c>
      <c r="J13" s="6">
        <v>0</v>
      </c>
      <c r="K13" s="7" t="str">
        <v/>
      </c>
      <c r="L13" s="7" t="str">
        <v/>
      </c>
      <c r="M13" s="7" t="str">
        <v/>
      </c>
      <c r="N13" s="8" t="str">
        <v/>
      </c>
      <c r="O13" s="8" t="str">
        <v/>
      </c>
      <c r="P13" s="8" t="str">
        <v/>
      </c>
      <c r="Q13" s="8" t="str">
        <v>Gilt nur für Strom</v>
      </c>
      <c r="R13" s="8" t="str">
        <v>Gilt nur für Strom</v>
      </c>
      <c r="S13" s="8" t="str">
        <v>Gilt nur für Strom</v>
      </c>
    </row>
    <row r="14" spans="2:20">
      <c r="B14" s="100">
        <v>0</v>
      </c>
      <c r="C14" s="101">
        <v>0</v>
      </c>
      <c r="D14" s="100" t="str">
        <v>An_und_Abreise_von_Gaesten</v>
      </c>
      <c r="E14" s="100">
        <v>0</v>
      </c>
      <c r="F14" s="102">
        <v>0</v>
      </c>
      <c r="G14" s="100" t="str">
        <v/>
      </c>
      <c r="H14" s="100">
        <v>0</v>
      </c>
      <c r="I14" s="100">
        <v>0</v>
      </c>
      <c r="J14" s="100">
        <v>0</v>
      </c>
      <c r="K14" s="103" t="str">
        <v/>
      </c>
      <c r="L14" s="103" t="str">
        <v/>
      </c>
      <c r="M14" s="103" t="str">
        <v/>
      </c>
      <c r="N14" s="104" t="str">
        <v/>
      </c>
      <c r="O14" s="104" t="str">
        <v/>
      </c>
      <c r="P14" s="104" t="str">
        <v/>
      </c>
      <c r="Q14" s="104" t="str">
        <v>Gilt nur für Strom</v>
      </c>
      <c r="R14" s="104" t="str">
        <v>Gilt nur für Strom</v>
      </c>
      <c r="S14" s="104" t="str">
        <v>Gilt nur für Strom</v>
      </c>
    </row>
    <row r="15" spans="2:20">
      <c r="B15" s="6">
        <v>0</v>
      </c>
      <c r="C15" s="105">
        <v>0</v>
      </c>
      <c r="D15" s="6" t="str">
        <v>An_und_Abreise_von_Gaesten</v>
      </c>
      <c r="E15" s="6">
        <v>0</v>
      </c>
      <c r="F15" s="106">
        <v>0</v>
      </c>
      <c r="G15" s="6" t="str">
        <v/>
      </c>
      <c r="H15" s="6">
        <v>0</v>
      </c>
      <c r="I15" s="6">
        <v>0</v>
      </c>
      <c r="J15" s="6">
        <v>0</v>
      </c>
      <c r="K15" s="7" t="str">
        <v/>
      </c>
      <c r="L15" s="7" t="str">
        <v/>
      </c>
      <c r="M15" s="7" t="str">
        <v/>
      </c>
      <c r="N15" s="8" t="str">
        <v/>
      </c>
      <c r="O15" s="8" t="str">
        <v/>
      </c>
      <c r="P15" s="8" t="str">
        <v/>
      </c>
      <c r="Q15" s="8" t="str">
        <v>Gilt nur für Strom</v>
      </c>
      <c r="R15" s="8" t="str">
        <v>Gilt nur für Strom</v>
      </c>
      <c r="S15" s="8" t="str">
        <v>Gilt nur für Strom</v>
      </c>
    </row>
    <row r="16" spans="2:20">
      <c r="B16" s="100">
        <v>0</v>
      </c>
      <c r="C16" s="101">
        <v>0</v>
      </c>
      <c r="D16" s="100" t="str">
        <v>An_und_Abreise_von_Gaesten</v>
      </c>
      <c r="E16" s="100">
        <v>0</v>
      </c>
      <c r="F16" s="102">
        <v>0</v>
      </c>
      <c r="G16" s="100" t="str">
        <v/>
      </c>
      <c r="H16" s="100">
        <v>0</v>
      </c>
      <c r="I16" s="100">
        <v>0</v>
      </c>
      <c r="J16" s="100">
        <v>0</v>
      </c>
      <c r="K16" s="103" t="str">
        <v/>
      </c>
      <c r="L16" s="103" t="str">
        <v/>
      </c>
      <c r="M16" s="103" t="str">
        <v/>
      </c>
      <c r="N16" s="104" t="str">
        <v/>
      </c>
      <c r="O16" s="104" t="str">
        <v/>
      </c>
      <c r="P16" s="104" t="str">
        <v/>
      </c>
      <c r="Q16" s="104" t="str">
        <v>Gilt nur für Strom</v>
      </c>
      <c r="R16" s="104" t="str">
        <v>Gilt nur für Strom</v>
      </c>
      <c r="S16" s="104" t="str">
        <v>Gilt nur für Strom</v>
      </c>
    </row>
    <row r="17" spans="2:19">
      <c r="B17" s="6">
        <v>0</v>
      </c>
      <c r="C17" s="105">
        <v>0</v>
      </c>
      <c r="D17" s="6" t="str">
        <v>An_und_Abreise_von_Gaesten</v>
      </c>
      <c r="E17" s="6">
        <v>0</v>
      </c>
      <c r="F17" s="106">
        <v>0</v>
      </c>
      <c r="G17" s="6" t="str">
        <v/>
      </c>
      <c r="H17" s="6">
        <v>0</v>
      </c>
      <c r="I17" s="6">
        <v>0</v>
      </c>
      <c r="J17" s="6">
        <v>0</v>
      </c>
      <c r="K17" s="7" t="str">
        <v/>
      </c>
      <c r="L17" s="7" t="str">
        <v/>
      </c>
      <c r="M17" s="7" t="str">
        <v/>
      </c>
      <c r="N17" s="8" t="str">
        <v/>
      </c>
      <c r="O17" s="8" t="str">
        <v/>
      </c>
      <c r="P17" s="8" t="str">
        <v/>
      </c>
      <c r="Q17" s="8" t="str">
        <v>Gilt nur für Strom</v>
      </c>
      <c r="R17" s="8" t="str">
        <v>Gilt nur für Strom</v>
      </c>
      <c r="S17" s="8" t="str">
        <v>Gilt nur für Strom</v>
      </c>
    </row>
    <row r="18" spans="2:19">
      <c r="B18" s="100"/>
      <c r="C18" s="101"/>
      <c r="D18" s="100"/>
      <c r="E18" s="100"/>
      <c r="F18" s="102"/>
      <c r="G18" s="100"/>
      <c r="H18" s="100"/>
      <c r="I18" s="100"/>
      <c r="J18" s="100"/>
      <c r="K18" s="103"/>
      <c r="L18" s="103"/>
      <c r="M18" s="103"/>
      <c r="N18" s="104"/>
      <c r="O18" s="104"/>
      <c r="P18" s="104"/>
      <c r="Q18" s="104"/>
      <c r="R18" s="104"/>
      <c r="S18" s="104"/>
    </row>
    <row r="19" spans="2:19">
      <c r="B19" s="6"/>
      <c r="C19" s="105"/>
      <c r="D19" s="6"/>
      <c r="E19" s="6"/>
      <c r="F19" s="106"/>
      <c r="G19" s="6"/>
      <c r="H19" s="6"/>
      <c r="I19" s="6"/>
      <c r="J19" s="6"/>
      <c r="K19" s="7"/>
      <c r="L19" s="7"/>
      <c r="M19" s="7"/>
      <c r="N19" s="8"/>
      <c r="O19" s="8"/>
      <c r="P19" s="8"/>
      <c r="Q19" s="8"/>
      <c r="R19" s="8"/>
      <c r="S19" s="8"/>
    </row>
    <row r="20" spans="2:19">
      <c r="B20" s="100"/>
      <c r="C20" s="101"/>
      <c r="D20" s="100"/>
      <c r="E20" s="100"/>
      <c r="F20" s="102"/>
      <c r="G20" s="100"/>
      <c r="H20" s="100"/>
      <c r="I20" s="100"/>
      <c r="J20" s="100"/>
      <c r="K20" s="103"/>
      <c r="L20" s="103"/>
      <c r="M20" s="103"/>
      <c r="N20" s="104"/>
      <c r="O20" s="104"/>
      <c r="P20" s="104"/>
      <c r="Q20" s="104"/>
      <c r="R20" s="104"/>
      <c r="S20" s="104"/>
    </row>
    <row r="21" spans="2:19">
      <c r="B21" s="6"/>
      <c r="C21" s="105"/>
      <c r="D21" s="6"/>
      <c r="E21" s="6"/>
      <c r="F21" s="106"/>
      <c r="G21" s="6"/>
      <c r="H21" s="6"/>
      <c r="I21" s="6"/>
      <c r="J21" s="6"/>
      <c r="K21" s="7"/>
      <c r="L21" s="7"/>
      <c r="M21" s="7"/>
      <c r="N21" s="8"/>
      <c r="O21" s="8"/>
      <c r="P21" s="8"/>
      <c r="Q21" s="8"/>
      <c r="R21" s="8"/>
      <c r="S21" s="8"/>
    </row>
    <row r="22" spans="2:19">
      <c r="B22" s="100"/>
      <c r="C22" s="101"/>
      <c r="D22" s="100"/>
      <c r="E22" s="100"/>
      <c r="F22" s="102"/>
      <c r="G22" s="100"/>
      <c r="H22" s="100"/>
      <c r="I22" s="100"/>
      <c r="J22" s="100"/>
      <c r="K22" s="103"/>
      <c r="L22" s="103"/>
      <c r="M22" s="103"/>
      <c r="N22" s="104"/>
      <c r="O22" s="104"/>
      <c r="P22" s="104"/>
      <c r="Q22" s="104"/>
      <c r="R22" s="104"/>
      <c r="S22" s="104"/>
    </row>
    <row r="23" spans="2:19">
      <c r="B23" s="6"/>
      <c r="C23" s="105"/>
      <c r="D23" s="6"/>
      <c r="E23" s="6"/>
      <c r="F23" s="106"/>
      <c r="G23" s="6"/>
      <c r="H23" s="6"/>
      <c r="I23" s="6"/>
      <c r="J23" s="6"/>
      <c r="K23" s="7"/>
      <c r="L23" s="7"/>
      <c r="M23" s="7"/>
      <c r="N23" s="8"/>
      <c r="O23" s="8"/>
      <c r="P23" s="8"/>
      <c r="Q23" s="8"/>
      <c r="R23" s="8"/>
      <c r="S23" s="8"/>
    </row>
    <row r="24" spans="2:19">
      <c r="B24" s="100"/>
      <c r="C24" s="101"/>
      <c r="D24" s="100"/>
      <c r="E24" s="100"/>
      <c r="F24" s="102"/>
      <c r="G24" s="100"/>
      <c r="H24" s="100"/>
      <c r="I24" s="100"/>
      <c r="J24" s="100"/>
      <c r="K24" s="103"/>
      <c r="L24" s="103"/>
      <c r="M24" s="103"/>
      <c r="N24" s="104"/>
      <c r="O24" s="104"/>
      <c r="P24" s="104"/>
      <c r="Q24" s="104"/>
      <c r="R24" s="104"/>
      <c r="S24" s="104"/>
    </row>
    <row r="25" spans="2:19">
      <c r="B25" s="6"/>
      <c r="C25" s="105"/>
      <c r="D25" s="6"/>
      <c r="E25" s="6"/>
      <c r="F25" s="106"/>
      <c r="G25" s="6"/>
      <c r="H25" s="6"/>
      <c r="I25" s="6"/>
      <c r="J25" s="6"/>
      <c r="K25" s="7"/>
      <c r="L25" s="7"/>
      <c r="M25" s="7"/>
      <c r="N25" s="8"/>
      <c r="O25" s="8"/>
      <c r="P25" s="8"/>
      <c r="Q25" s="8"/>
      <c r="R25" s="8"/>
      <c r="S25" s="8"/>
    </row>
    <row r="26" spans="2:19">
      <c r="B26" s="100"/>
      <c r="C26" s="101"/>
      <c r="D26" s="100"/>
      <c r="E26" s="100"/>
      <c r="F26" s="102"/>
      <c r="G26" s="100"/>
      <c r="H26" s="100"/>
      <c r="I26" s="100"/>
      <c r="J26" s="100"/>
      <c r="K26" s="103"/>
      <c r="L26" s="103"/>
      <c r="M26" s="103"/>
      <c r="N26" s="104"/>
      <c r="O26" s="104"/>
      <c r="P26" s="104"/>
      <c r="Q26" s="104"/>
      <c r="R26" s="104"/>
      <c r="S26" s="104"/>
    </row>
    <row r="27" spans="2:19">
      <c r="B27" s="6"/>
      <c r="C27" s="105"/>
      <c r="D27" s="6"/>
      <c r="E27" s="6"/>
      <c r="F27" s="106"/>
      <c r="G27" s="6"/>
      <c r="H27" s="6"/>
      <c r="I27" s="6"/>
      <c r="J27" s="6"/>
      <c r="K27" s="7"/>
      <c r="L27" s="7"/>
      <c r="M27" s="7"/>
      <c r="N27" s="8"/>
      <c r="O27" s="8"/>
      <c r="P27" s="8"/>
      <c r="Q27" s="8"/>
      <c r="R27" s="8"/>
      <c r="S27" s="8"/>
    </row>
    <row r="28" spans="2:19">
      <c r="B28" s="100"/>
      <c r="C28" s="101"/>
      <c r="D28" s="100"/>
      <c r="E28" s="100"/>
      <c r="F28" s="102"/>
      <c r="G28" s="100"/>
      <c r="H28" s="100"/>
      <c r="I28" s="100"/>
      <c r="J28" s="100"/>
      <c r="K28" s="103"/>
      <c r="L28" s="103"/>
      <c r="M28" s="103"/>
      <c r="N28" s="104"/>
      <c r="O28" s="104"/>
      <c r="P28" s="104"/>
      <c r="Q28" s="104"/>
      <c r="R28" s="104"/>
      <c r="S28" s="104"/>
    </row>
    <row r="29" spans="2:19">
      <c r="B29" s="6"/>
      <c r="C29" s="105"/>
      <c r="D29" s="6"/>
      <c r="E29" s="6"/>
      <c r="F29" s="106"/>
      <c r="G29" s="6"/>
      <c r="H29" s="6"/>
      <c r="I29" s="6"/>
      <c r="J29" s="6"/>
      <c r="K29" s="7"/>
      <c r="L29" s="7"/>
      <c r="M29" s="7"/>
      <c r="N29" s="8"/>
      <c r="O29" s="8"/>
      <c r="P29" s="8"/>
      <c r="Q29" s="8"/>
      <c r="R29" s="8"/>
      <c r="S29" s="8"/>
    </row>
    <row r="30" spans="2:19">
      <c r="B30" s="100"/>
      <c r="C30" s="101"/>
      <c r="D30" s="100"/>
      <c r="E30" s="100"/>
      <c r="F30" s="102"/>
      <c r="G30" s="100"/>
      <c r="H30" s="100"/>
      <c r="I30" s="100"/>
      <c r="J30" s="100"/>
      <c r="K30" s="103"/>
      <c r="L30" s="103"/>
      <c r="M30" s="103"/>
      <c r="N30" s="104"/>
      <c r="O30" s="104"/>
      <c r="P30" s="104"/>
      <c r="Q30" s="104"/>
      <c r="R30" s="104"/>
      <c r="S30" s="104"/>
    </row>
    <row r="31" spans="2:19">
      <c r="B31" s="6"/>
      <c r="C31" s="105"/>
      <c r="D31" s="6"/>
      <c r="E31" s="6"/>
      <c r="F31" s="106"/>
      <c r="G31" s="6"/>
      <c r="H31" s="6"/>
      <c r="I31" s="6"/>
      <c r="J31" s="6"/>
      <c r="K31" s="7"/>
      <c r="L31" s="7"/>
      <c r="M31" s="7"/>
      <c r="N31" s="8"/>
      <c r="O31" s="8"/>
      <c r="P31" s="8"/>
      <c r="Q31" s="8"/>
      <c r="R31" s="8"/>
      <c r="S31" s="8"/>
    </row>
    <row r="32" spans="2:19">
      <c r="B32" s="100"/>
      <c r="C32" s="101"/>
      <c r="D32" s="100"/>
      <c r="E32" s="100"/>
      <c r="F32" s="102"/>
      <c r="G32" s="100"/>
      <c r="H32" s="100"/>
      <c r="I32" s="100"/>
      <c r="J32" s="100"/>
      <c r="K32" s="103"/>
      <c r="L32" s="103"/>
      <c r="M32" s="103"/>
      <c r="N32" s="104"/>
      <c r="O32" s="104"/>
      <c r="P32" s="104"/>
      <c r="Q32" s="104"/>
      <c r="R32" s="104"/>
      <c r="S32" s="104"/>
    </row>
    <row r="33" spans="2:19">
      <c r="B33" s="6"/>
      <c r="C33" s="105"/>
      <c r="D33" s="6"/>
      <c r="E33" s="6"/>
      <c r="F33" s="106"/>
      <c r="G33" s="6"/>
      <c r="H33" s="6"/>
      <c r="I33" s="6"/>
      <c r="J33" s="6"/>
      <c r="K33" s="7"/>
      <c r="L33" s="7"/>
      <c r="M33" s="7"/>
      <c r="N33" s="8"/>
      <c r="O33" s="8"/>
      <c r="P33" s="8"/>
      <c r="Q33" s="8"/>
      <c r="R33" s="8"/>
      <c r="S33" s="8"/>
    </row>
    <row r="34" spans="2:19">
      <c r="B34" s="100"/>
      <c r="C34" s="101"/>
      <c r="D34" s="100"/>
      <c r="E34" s="100"/>
      <c r="F34" s="102"/>
      <c r="G34" s="100"/>
      <c r="H34" s="100"/>
      <c r="I34" s="100"/>
      <c r="J34" s="100"/>
      <c r="K34" s="103"/>
      <c r="L34" s="103"/>
      <c r="M34" s="103"/>
      <c r="N34" s="104"/>
      <c r="O34" s="104"/>
      <c r="P34" s="104"/>
      <c r="Q34" s="104"/>
      <c r="R34" s="104"/>
      <c r="S34" s="104"/>
    </row>
    <row r="35" spans="2:19">
      <c r="B35" s="6"/>
      <c r="C35" s="105"/>
      <c r="D35" s="6"/>
      <c r="E35" s="6"/>
      <c r="F35" s="106"/>
      <c r="G35" s="6"/>
      <c r="H35" s="6"/>
      <c r="I35" s="6"/>
      <c r="J35" s="6"/>
      <c r="K35" s="7"/>
      <c r="L35" s="7"/>
      <c r="M35" s="7"/>
      <c r="N35" s="8"/>
      <c r="O35" s="8"/>
      <c r="P35" s="8"/>
      <c r="Q35" s="8"/>
      <c r="R35" s="8"/>
      <c r="S35" s="8"/>
    </row>
    <row r="36" spans="2:19">
      <c r="B36" s="100"/>
      <c r="C36" s="101"/>
      <c r="D36" s="100"/>
      <c r="E36" s="100"/>
      <c r="F36" s="102"/>
      <c r="G36" s="100"/>
      <c r="H36" s="100"/>
      <c r="I36" s="100"/>
      <c r="J36" s="100"/>
      <c r="K36" s="103"/>
      <c r="L36" s="103"/>
      <c r="M36" s="103"/>
      <c r="N36" s="104"/>
      <c r="O36" s="104"/>
      <c r="P36" s="104"/>
      <c r="Q36" s="104"/>
      <c r="R36" s="104"/>
      <c r="S36" s="104"/>
    </row>
    <row r="37" spans="2:19">
      <c r="B37" s="6"/>
      <c r="C37" s="105"/>
      <c r="D37" s="6"/>
      <c r="E37" s="6"/>
      <c r="F37" s="106"/>
      <c r="G37" s="6"/>
      <c r="H37" s="6"/>
      <c r="I37" s="6"/>
      <c r="J37" s="6"/>
      <c r="K37" s="7"/>
      <c r="L37" s="7"/>
      <c r="M37" s="7"/>
      <c r="N37" s="8"/>
      <c r="O37" s="8"/>
      <c r="P37" s="8"/>
      <c r="Q37" s="8"/>
      <c r="R37" s="8"/>
      <c r="S37" s="8"/>
    </row>
    <row r="38" spans="2:19">
      <c r="B38" s="100"/>
      <c r="C38" s="101"/>
      <c r="D38" s="100"/>
      <c r="E38" s="100"/>
      <c r="F38" s="102"/>
      <c r="G38" s="100"/>
      <c r="H38" s="100"/>
      <c r="I38" s="100"/>
      <c r="J38" s="100"/>
      <c r="K38" s="103"/>
      <c r="L38" s="103"/>
      <c r="M38" s="103"/>
      <c r="N38" s="104"/>
      <c r="O38" s="104"/>
      <c r="P38" s="104"/>
      <c r="Q38" s="104"/>
      <c r="R38" s="104"/>
      <c r="S38" s="104"/>
    </row>
    <row r="39" spans="2:19">
      <c r="B39" s="6"/>
      <c r="C39" s="105"/>
      <c r="D39" s="6"/>
      <c r="E39" s="6"/>
      <c r="F39" s="106"/>
      <c r="G39" s="6"/>
      <c r="H39" s="6"/>
      <c r="I39" s="6"/>
      <c r="J39" s="6"/>
      <c r="K39" s="7"/>
      <c r="L39" s="7"/>
      <c r="M39" s="7"/>
      <c r="N39" s="8"/>
      <c r="O39" s="8"/>
      <c r="P39" s="8"/>
      <c r="Q39" s="8"/>
      <c r="R39" s="8"/>
      <c r="S39" s="8"/>
    </row>
    <row r="40" spans="2:19">
      <c r="B40" s="100"/>
      <c r="C40" s="101"/>
      <c r="D40" s="100"/>
      <c r="E40" s="100"/>
      <c r="F40" s="102"/>
      <c r="G40" s="100"/>
      <c r="H40" s="100"/>
      <c r="I40" s="100"/>
      <c r="J40" s="100"/>
      <c r="K40" s="103"/>
      <c r="L40" s="103"/>
      <c r="M40" s="103"/>
      <c r="N40" s="104"/>
      <c r="O40" s="104"/>
      <c r="P40" s="104"/>
      <c r="Q40" s="104"/>
      <c r="R40" s="104"/>
      <c r="S40" s="104"/>
    </row>
    <row r="41" spans="2:19">
      <c r="B41" s="6"/>
      <c r="C41" s="105"/>
      <c r="D41" s="6"/>
      <c r="E41" s="6"/>
      <c r="F41" s="106"/>
      <c r="G41" s="6"/>
      <c r="H41" s="6"/>
      <c r="I41" s="6"/>
      <c r="J41" s="6"/>
      <c r="K41" s="7"/>
      <c r="L41" s="7"/>
      <c r="M41" s="7"/>
      <c r="N41" s="8"/>
      <c r="O41" s="8"/>
      <c r="P41" s="8"/>
      <c r="Q41" s="8"/>
      <c r="R41" s="8"/>
      <c r="S41" s="8"/>
    </row>
    <row r="42" spans="2:19">
      <c r="B42" s="100"/>
      <c r="C42" s="101"/>
      <c r="D42" s="100"/>
      <c r="E42" s="100"/>
      <c r="F42" s="102"/>
      <c r="G42" s="100"/>
      <c r="H42" s="100"/>
      <c r="I42" s="100"/>
      <c r="J42" s="100"/>
      <c r="K42" s="103"/>
      <c r="L42" s="103"/>
      <c r="M42" s="103"/>
      <c r="N42" s="104"/>
      <c r="O42" s="104"/>
      <c r="P42" s="104"/>
      <c r="Q42" s="104"/>
      <c r="R42" s="104"/>
      <c r="S42" s="104"/>
    </row>
    <row r="43" spans="2:19">
      <c r="B43" s="6"/>
      <c r="C43" s="105"/>
      <c r="D43" s="6"/>
      <c r="E43" s="6"/>
      <c r="F43" s="106"/>
      <c r="G43" s="6"/>
      <c r="H43" s="6"/>
      <c r="I43" s="6"/>
      <c r="J43" s="6"/>
      <c r="K43" s="7"/>
      <c r="L43" s="7"/>
      <c r="M43" s="7"/>
      <c r="N43" s="8"/>
      <c r="O43" s="8"/>
      <c r="P43" s="8"/>
      <c r="Q43" s="8"/>
      <c r="R43" s="8"/>
      <c r="S43" s="8"/>
    </row>
    <row r="44" spans="2:19">
      <c r="B44" s="100"/>
      <c r="C44" s="101"/>
      <c r="D44" s="100"/>
      <c r="E44" s="100"/>
      <c r="F44" s="102"/>
      <c r="G44" s="100"/>
      <c r="H44" s="100"/>
      <c r="I44" s="100"/>
      <c r="J44" s="100"/>
      <c r="K44" s="103"/>
      <c r="L44" s="103"/>
      <c r="M44" s="103"/>
      <c r="N44" s="104"/>
      <c r="O44" s="104"/>
      <c r="P44" s="104"/>
      <c r="Q44" s="104"/>
      <c r="R44" s="104"/>
      <c r="S44" s="104"/>
    </row>
    <row r="45" spans="2:19">
      <c r="B45" s="6"/>
      <c r="C45" s="105"/>
      <c r="D45" s="6"/>
      <c r="E45" s="6"/>
      <c r="F45" s="106"/>
      <c r="G45" s="6"/>
      <c r="H45" s="6"/>
      <c r="I45" s="6"/>
      <c r="J45" s="6"/>
      <c r="K45" s="7"/>
      <c r="L45" s="7"/>
      <c r="M45" s="7"/>
      <c r="N45" s="8"/>
      <c r="O45" s="8"/>
      <c r="P45" s="8"/>
      <c r="Q45" s="8"/>
      <c r="R45" s="8"/>
      <c r="S45" s="8"/>
    </row>
    <row r="46" spans="2:19">
      <c r="B46" s="100"/>
      <c r="C46" s="101"/>
      <c r="D46" s="100"/>
      <c r="E46" s="100"/>
      <c r="F46" s="102"/>
      <c r="G46" s="100"/>
      <c r="H46" s="100"/>
      <c r="I46" s="100"/>
      <c r="J46" s="100"/>
      <c r="K46" s="103"/>
      <c r="L46" s="103"/>
      <c r="M46" s="103"/>
      <c r="N46" s="104"/>
      <c r="O46" s="104"/>
      <c r="P46" s="104"/>
      <c r="Q46" s="104"/>
      <c r="R46" s="104"/>
      <c r="S46" s="104"/>
    </row>
    <row r="47" spans="2:19">
      <c r="B47" s="6"/>
      <c r="C47" s="105"/>
      <c r="D47" s="6"/>
      <c r="E47" s="6"/>
      <c r="F47" s="106"/>
      <c r="G47" s="6"/>
      <c r="H47" s="6"/>
      <c r="I47" s="6"/>
      <c r="J47" s="6"/>
      <c r="K47" s="7"/>
      <c r="L47" s="7"/>
      <c r="M47" s="7"/>
      <c r="N47" s="8"/>
      <c r="O47" s="8"/>
      <c r="P47" s="8"/>
      <c r="Q47" s="8"/>
      <c r="R47" s="8"/>
      <c r="S47" s="8"/>
    </row>
    <row r="48" spans="2:19">
      <c r="B48" s="100"/>
      <c r="C48" s="101"/>
      <c r="D48" s="100"/>
      <c r="E48" s="100"/>
      <c r="F48" s="102"/>
      <c r="G48" s="100"/>
      <c r="H48" s="100"/>
      <c r="I48" s="100"/>
      <c r="J48" s="100"/>
      <c r="K48" s="103"/>
      <c r="L48" s="103"/>
      <c r="M48" s="103"/>
      <c r="N48" s="104"/>
      <c r="O48" s="104"/>
      <c r="P48" s="104"/>
      <c r="Q48" s="104"/>
      <c r="R48" s="104"/>
      <c r="S48" s="104"/>
    </row>
    <row r="49" spans="2:19">
      <c r="B49" s="6"/>
      <c r="C49" s="105"/>
      <c r="D49" s="6"/>
      <c r="E49" s="6"/>
      <c r="F49" s="106"/>
      <c r="G49" s="6"/>
      <c r="H49" s="6"/>
      <c r="I49" s="6"/>
      <c r="J49" s="6"/>
      <c r="K49" s="7"/>
      <c r="L49" s="7"/>
      <c r="M49" s="7"/>
      <c r="N49" s="8"/>
      <c r="O49" s="8"/>
      <c r="P49" s="8"/>
      <c r="Q49" s="8"/>
      <c r="R49" s="8"/>
      <c r="S49" s="8"/>
    </row>
    <row r="50" spans="2:19">
      <c r="B50" s="100"/>
      <c r="C50" s="101"/>
      <c r="D50" s="100"/>
      <c r="E50" s="100"/>
      <c r="F50" s="102"/>
      <c r="G50" s="100"/>
      <c r="H50" s="100"/>
      <c r="I50" s="100"/>
      <c r="J50" s="100"/>
      <c r="K50" s="103"/>
      <c r="L50" s="103"/>
      <c r="M50" s="103"/>
      <c r="N50" s="104"/>
      <c r="O50" s="104"/>
      <c r="P50" s="104"/>
      <c r="Q50" s="104"/>
      <c r="R50" s="104"/>
      <c r="S50" s="104"/>
    </row>
    <row r="51" spans="2:19">
      <c r="B51" s="6"/>
      <c r="C51" s="105"/>
      <c r="D51" s="6"/>
      <c r="E51" s="6"/>
      <c r="F51" s="106"/>
      <c r="G51" s="6"/>
      <c r="H51" s="6"/>
      <c r="I51" s="6"/>
      <c r="J51" s="6"/>
      <c r="K51" s="7"/>
      <c r="L51" s="7"/>
      <c r="M51" s="7"/>
      <c r="N51" s="8"/>
      <c r="O51" s="8"/>
      <c r="P51" s="8"/>
      <c r="Q51" s="8"/>
      <c r="R51" s="8"/>
      <c r="S51" s="8"/>
    </row>
    <row r="52" spans="2:19">
      <c r="B52" s="100"/>
      <c r="C52" s="101"/>
      <c r="D52" s="100"/>
      <c r="E52" s="100"/>
      <c r="F52" s="102"/>
      <c r="G52" s="100"/>
      <c r="H52" s="100"/>
      <c r="I52" s="100"/>
      <c r="J52" s="100"/>
      <c r="K52" s="103"/>
      <c r="L52" s="103"/>
      <c r="M52" s="103"/>
      <c r="N52" s="104"/>
      <c r="O52" s="104"/>
      <c r="P52" s="104"/>
      <c r="Q52" s="104"/>
      <c r="R52" s="104"/>
      <c r="S52" s="104"/>
    </row>
    <row r="53" spans="2:19">
      <c r="B53" s="6"/>
      <c r="C53" s="105"/>
      <c r="D53" s="6"/>
      <c r="E53" s="6"/>
      <c r="F53" s="106"/>
      <c r="G53" s="6"/>
      <c r="H53" s="6"/>
      <c r="I53" s="6"/>
      <c r="J53" s="6"/>
      <c r="K53" s="7"/>
      <c r="L53" s="7"/>
      <c r="M53" s="7"/>
      <c r="N53" s="8"/>
      <c r="O53" s="8"/>
      <c r="P53" s="8"/>
      <c r="Q53" s="8"/>
      <c r="R53" s="8"/>
      <c r="S53" s="8"/>
    </row>
    <row r="54" spans="2:19">
      <c r="B54" s="100"/>
      <c r="C54" s="101"/>
      <c r="D54" s="100"/>
      <c r="E54" s="100"/>
      <c r="F54" s="102"/>
      <c r="G54" s="100"/>
      <c r="H54" s="100"/>
      <c r="I54" s="100"/>
      <c r="J54" s="100"/>
      <c r="K54" s="103"/>
      <c r="L54" s="103"/>
      <c r="M54" s="103"/>
      <c r="N54" s="104"/>
      <c r="O54" s="104"/>
      <c r="P54" s="104"/>
      <c r="Q54" s="104"/>
      <c r="R54" s="104"/>
      <c r="S54" s="104"/>
    </row>
    <row r="55" spans="2:19">
      <c r="B55" s="6"/>
      <c r="C55" s="105"/>
      <c r="D55" s="6"/>
      <c r="E55" s="6"/>
      <c r="F55" s="106"/>
      <c r="G55" s="6"/>
      <c r="H55" s="6"/>
      <c r="I55" s="6"/>
      <c r="J55" s="6"/>
      <c r="K55" s="7"/>
      <c r="L55" s="7"/>
      <c r="M55" s="7"/>
      <c r="N55" s="8"/>
      <c r="O55" s="8"/>
      <c r="P55" s="8"/>
      <c r="Q55" s="8"/>
      <c r="R55" s="8"/>
      <c r="S55" s="8"/>
    </row>
    <row r="56" spans="2:19">
      <c r="B56" s="100"/>
      <c r="C56" s="101"/>
      <c r="D56" s="100"/>
      <c r="E56" s="100"/>
      <c r="F56" s="102"/>
      <c r="G56" s="100"/>
      <c r="H56" s="100"/>
      <c r="I56" s="100"/>
      <c r="J56" s="100"/>
      <c r="K56" s="103"/>
      <c r="L56" s="103"/>
      <c r="M56" s="103"/>
      <c r="N56" s="104"/>
      <c r="O56" s="104"/>
      <c r="P56" s="104"/>
      <c r="Q56" s="104"/>
      <c r="R56" s="104"/>
      <c r="S56" s="104"/>
    </row>
    <row r="57" spans="2:19">
      <c r="B57" s="6"/>
      <c r="C57" s="105"/>
      <c r="D57" s="6"/>
      <c r="E57" s="6"/>
      <c r="F57" s="106"/>
      <c r="G57" s="6"/>
      <c r="H57" s="6"/>
      <c r="I57" s="6"/>
      <c r="J57" s="6"/>
      <c r="K57" s="7"/>
      <c r="L57" s="7"/>
      <c r="M57" s="7"/>
      <c r="N57" s="8"/>
      <c r="O57" s="8"/>
      <c r="P57" s="8"/>
      <c r="Q57" s="8"/>
      <c r="R57" s="8"/>
      <c r="S57" s="8"/>
    </row>
    <row r="58" spans="2:19">
      <c r="B58" s="100"/>
      <c r="C58" s="101"/>
      <c r="D58" s="100"/>
      <c r="E58" s="100"/>
      <c r="F58" s="102"/>
      <c r="G58" s="100"/>
      <c r="H58" s="100"/>
      <c r="I58" s="100"/>
      <c r="J58" s="100"/>
      <c r="K58" s="103"/>
      <c r="L58" s="103"/>
      <c r="M58" s="103"/>
      <c r="N58" s="104"/>
      <c r="O58" s="104"/>
      <c r="P58" s="104"/>
      <c r="Q58" s="104"/>
      <c r="R58" s="104"/>
      <c r="S58" s="104"/>
    </row>
    <row r="59" spans="2:19">
      <c r="B59" s="6"/>
      <c r="C59" s="105"/>
      <c r="D59" s="6"/>
      <c r="E59" s="6"/>
      <c r="F59" s="106"/>
      <c r="G59" s="6"/>
      <c r="H59" s="6"/>
      <c r="I59" s="6"/>
      <c r="J59" s="6"/>
      <c r="K59" s="7"/>
      <c r="L59" s="7"/>
      <c r="M59" s="7"/>
      <c r="N59" s="8"/>
      <c r="O59" s="8"/>
      <c r="P59" s="8"/>
      <c r="Q59" s="8"/>
      <c r="R59" s="8"/>
      <c r="S59" s="8"/>
    </row>
    <row r="60" spans="2:19">
      <c r="B60" s="100"/>
      <c r="C60" s="101"/>
      <c r="D60" s="100"/>
      <c r="E60" s="100"/>
      <c r="F60" s="102"/>
      <c r="G60" s="100"/>
      <c r="H60" s="100"/>
      <c r="I60" s="100"/>
      <c r="J60" s="100"/>
      <c r="K60" s="103"/>
      <c r="L60" s="103"/>
      <c r="M60" s="103"/>
      <c r="N60" s="104"/>
      <c r="O60" s="104"/>
      <c r="P60" s="104"/>
      <c r="Q60" s="104"/>
      <c r="R60" s="104"/>
      <c r="S60" s="104"/>
    </row>
    <row r="61" spans="2:19">
      <c r="B61" s="6"/>
      <c r="C61" s="105"/>
      <c r="D61" s="6"/>
      <c r="E61" s="6"/>
      <c r="F61" s="106"/>
      <c r="G61" s="6"/>
      <c r="H61" s="6"/>
      <c r="I61" s="6"/>
      <c r="J61" s="6"/>
      <c r="K61" s="7"/>
      <c r="L61" s="7"/>
      <c r="M61" s="7"/>
      <c r="N61" s="8"/>
      <c r="O61" s="8"/>
      <c r="P61" s="8"/>
      <c r="Q61" s="8"/>
      <c r="R61" s="8"/>
      <c r="S61" s="8"/>
    </row>
    <row r="62" spans="2:19">
      <c r="B62" s="100"/>
      <c r="C62" s="101"/>
      <c r="D62" s="100"/>
      <c r="E62" s="100"/>
      <c r="F62" s="102"/>
      <c r="G62" s="100"/>
      <c r="H62" s="100"/>
      <c r="I62" s="100"/>
      <c r="J62" s="100"/>
      <c r="K62" s="103"/>
      <c r="L62" s="103"/>
      <c r="M62" s="103"/>
      <c r="N62" s="104"/>
      <c r="O62" s="104"/>
      <c r="P62" s="104"/>
      <c r="Q62" s="104"/>
      <c r="R62" s="104"/>
      <c r="S62" s="104"/>
    </row>
    <row r="63" spans="2:19">
      <c r="B63" s="6"/>
      <c r="C63" s="105"/>
      <c r="D63" s="6"/>
      <c r="E63" s="6"/>
      <c r="F63" s="106"/>
      <c r="G63" s="6"/>
      <c r="H63" s="6"/>
      <c r="I63" s="6"/>
      <c r="J63" s="6"/>
      <c r="K63" s="7"/>
      <c r="L63" s="7"/>
      <c r="M63" s="7"/>
      <c r="N63" s="8"/>
      <c r="O63" s="8"/>
      <c r="P63" s="8"/>
      <c r="Q63" s="8"/>
      <c r="R63" s="8"/>
      <c r="S63" s="8"/>
    </row>
    <row r="64" spans="2:19">
      <c r="B64" s="100"/>
      <c r="C64" s="101"/>
      <c r="D64" s="100"/>
      <c r="E64" s="100"/>
      <c r="F64" s="102"/>
      <c r="G64" s="100"/>
      <c r="H64" s="100"/>
      <c r="I64" s="100"/>
      <c r="J64" s="100"/>
      <c r="K64" s="103"/>
      <c r="L64" s="103"/>
      <c r="M64" s="103"/>
      <c r="N64" s="104"/>
      <c r="O64" s="104"/>
      <c r="P64" s="104"/>
      <c r="Q64" s="104"/>
      <c r="R64" s="104"/>
      <c r="S64" s="104"/>
    </row>
    <row r="65" spans="2:19">
      <c r="B65" s="6"/>
      <c r="C65" s="105"/>
      <c r="D65" s="6"/>
      <c r="E65" s="6"/>
      <c r="F65" s="106"/>
      <c r="G65" s="6"/>
      <c r="H65" s="6"/>
      <c r="I65" s="6"/>
      <c r="J65" s="6"/>
      <c r="K65" s="7"/>
      <c r="L65" s="7"/>
      <c r="M65" s="7"/>
      <c r="N65" s="8"/>
      <c r="O65" s="8"/>
      <c r="P65" s="8"/>
      <c r="Q65" s="8"/>
      <c r="R65" s="8"/>
      <c r="S65" s="8"/>
    </row>
    <row r="66" spans="2:19">
      <c r="B66" s="100"/>
      <c r="C66" s="101"/>
      <c r="D66" s="100"/>
      <c r="E66" s="100"/>
      <c r="F66" s="102"/>
      <c r="G66" s="100"/>
      <c r="H66" s="100"/>
      <c r="I66" s="100"/>
      <c r="J66" s="100"/>
      <c r="K66" s="103"/>
      <c r="L66" s="103"/>
      <c r="M66" s="103"/>
      <c r="N66" s="104"/>
      <c r="O66" s="104"/>
      <c r="P66" s="104"/>
      <c r="Q66" s="104"/>
      <c r="R66" s="104"/>
      <c r="S66" s="104"/>
    </row>
    <row r="67" spans="2:19">
      <c r="B67" s="6"/>
      <c r="C67" s="105"/>
      <c r="D67" s="6"/>
      <c r="E67" s="6"/>
      <c r="F67" s="106"/>
      <c r="G67" s="6"/>
      <c r="H67" s="6"/>
      <c r="I67" s="6"/>
      <c r="J67" s="6"/>
      <c r="K67" s="7"/>
      <c r="L67" s="7"/>
      <c r="M67" s="7"/>
      <c r="N67" s="8"/>
      <c r="O67" s="8"/>
      <c r="P67" s="8"/>
      <c r="Q67" s="8"/>
      <c r="R67" s="8"/>
      <c r="S67" s="8"/>
    </row>
    <row r="68" spans="2:19">
      <c r="B68" s="100"/>
      <c r="C68" s="101"/>
      <c r="D68" s="100"/>
      <c r="E68" s="100"/>
      <c r="F68" s="102"/>
      <c r="G68" s="100"/>
      <c r="H68" s="100"/>
      <c r="I68" s="100"/>
      <c r="J68" s="100"/>
      <c r="K68" s="103"/>
      <c r="L68" s="103"/>
      <c r="M68" s="103"/>
      <c r="N68" s="104"/>
      <c r="O68" s="104"/>
      <c r="P68" s="104"/>
      <c r="Q68" s="104"/>
      <c r="R68" s="104"/>
      <c r="S68" s="104"/>
    </row>
    <row r="69" spans="2:19">
      <c r="B69" s="6"/>
      <c r="C69" s="105"/>
      <c r="D69" s="6"/>
      <c r="E69" s="6"/>
      <c r="F69" s="106"/>
      <c r="G69" s="6"/>
      <c r="H69" s="6"/>
      <c r="I69" s="6"/>
      <c r="J69" s="6"/>
      <c r="K69" s="7"/>
      <c r="L69" s="7"/>
      <c r="M69" s="7"/>
      <c r="N69" s="8"/>
      <c r="O69" s="8"/>
      <c r="P69" s="8"/>
      <c r="Q69" s="8"/>
      <c r="R69" s="8"/>
      <c r="S69" s="8"/>
    </row>
    <row r="70" spans="2:19">
      <c r="B70" s="100"/>
      <c r="C70" s="101"/>
      <c r="D70" s="100"/>
      <c r="E70" s="100"/>
      <c r="F70" s="102"/>
      <c r="G70" s="100"/>
      <c r="H70" s="100"/>
      <c r="I70" s="100"/>
      <c r="J70" s="100"/>
      <c r="K70" s="103"/>
      <c r="L70" s="103"/>
      <c r="M70" s="103"/>
      <c r="N70" s="104"/>
      <c r="O70" s="104"/>
      <c r="P70" s="104"/>
      <c r="Q70" s="104"/>
      <c r="R70" s="104"/>
      <c r="S70" s="104"/>
    </row>
    <row r="71" spans="2:19">
      <c r="B71" s="6"/>
      <c r="C71" s="105"/>
      <c r="D71" s="6"/>
      <c r="E71" s="6"/>
      <c r="F71" s="106"/>
      <c r="G71" s="6"/>
      <c r="H71" s="6"/>
      <c r="I71" s="6"/>
      <c r="J71" s="6"/>
      <c r="K71" s="7"/>
      <c r="L71" s="7"/>
      <c r="M71" s="7"/>
      <c r="N71" s="8"/>
      <c r="O71" s="8"/>
      <c r="P71" s="8"/>
      <c r="Q71" s="8"/>
      <c r="R71" s="8"/>
      <c r="S71" s="8"/>
    </row>
    <row r="72" spans="2:19">
      <c r="B72" s="100"/>
      <c r="C72" s="101"/>
      <c r="D72" s="100"/>
      <c r="E72" s="100"/>
      <c r="F72" s="102"/>
      <c r="G72" s="100"/>
      <c r="H72" s="100"/>
      <c r="I72" s="100"/>
      <c r="J72" s="100"/>
      <c r="K72" s="103"/>
      <c r="L72" s="103"/>
      <c r="M72" s="103"/>
      <c r="N72" s="104"/>
      <c r="O72" s="104"/>
      <c r="P72" s="104"/>
      <c r="Q72" s="104"/>
      <c r="R72" s="104"/>
      <c r="S72" s="104"/>
    </row>
    <row r="73" spans="2:19">
      <c r="B73" s="6"/>
      <c r="C73" s="105"/>
      <c r="D73" s="6"/>
      <c r="E73" s="6"/>
      <c r="F73" s="106"/>
      <c r="G73" s="6"/>
      <c r="H73" s="6"/>
      <c r="I73" s="6"/>
      <c r="J73" s="6"/>
      <c r="K73" s="7"/>
      <c r="L73" s="7"/>
      <c r="M73" s="7"/>
      <c r="N73" s="8"/>
      <c r="O73" s="8"/>
      <c r="P73" s="8"/>
      <c r="Q73" s="8"/>
      <c r="R73" s="8"/>
      <c r="S73" s="8"/>
    </row>
    <row r="74" spans="2:19">
      <c r="B74" s="100"/>
      <c r="C74" s="101"/>
      <c r="D74" s="100"/>
      <c r="E74" s="100"/>
      <c r="F74" s="102"/>
      <c r="G74" s="100"/>
      <c r="H74" s="100"/>
      <c r="I74" s="100"/>
      <c r="J74" s="100"/>
      <c r="K74" s="103"/>
      <c r="L74" s="103"/>
      <c r="M74" s="103"/>
      <c r="N74" s="104"/>
      <c r="O74" s="104"/>
      <c r="P74" s="104"/>
      <c r="Q74" s="104"/>
      <c r="R74" s="104"/>
      <c r="S74" s="104"/>
    </row>
    <row r="75" spans="2:19">
      <c r="B75" s="6"/>
      <c r="C75" s="105"/>
      <c r="D75" s="6"/>
      <c r="E75" s="6"/>
      <c r="F75" s="106"/>
      <c r="G75" s="6"/>
      <c r="H75" s="6"/>
      <c r="I75" s="6"/>
      <c r="J75" s="6"/>
      <c r="K75" s="7"/>
      <c r="L75" s="7"/>
      <c r="M75" s="7"/>
      <c r="N75" s="8"/>
      <c r="O75" s="8"/>
      <c r="P75" s="8"/>
      <c r="Q75" s="8"/>
      <c r="R75" s="8"/>
      <c r="S75" s="8"/>
    </row>
    <row r="76" spans="2:19">
      <c r="B76" s="100"/>
      <c r="C76" s="101"/>
      <c r="D76" s="100"/>
      <c r="E76" s="100"/>
      <c r="F76" s="102"/>
      <c r="G76" s="100"/>
      <c r="H76" s="100"/>
      <c r="I76" s="100"/>
      <c r="J76" s="100"/>
      <c r="K76" s="103"/>
      <c r="L76" s="103"/>
      <c r="M76" s="103"/>
      <c r="N76" s="104"/>
      <c r="O76" s="104"/>
      <c r="P76" s="104"/>
      <c r="Q76" s="104"/>
      <c r="R76" s="104"/>
      <c r="S76" s="104"/>
    </row>
    <row r="77" spans="2:19">
      <c r="B77" s="6"/>
      <c r="C77" s="105"/>
      <c r="D77" s="6"/>
      <c r="E77" s="6"/>
      <c r="F77" s="106"/>
      <c r="G77" s="6"/>
      <c r="H77" s="6"/>
      <c r="I77" s="6"/>
      <c r="J77" s="6"/>
      <c r="K77" s="7"/>
      <c r="L77" s="7"/>
      <c r="M77" s="7"/>
      <c r="N77" s="8"/>
      <c r="O77" s="8"/>
      <c r="P77" s="8"/>
      <c r="Q77" s="8"/>
      <c r="R77" s="8"/>
      <c r="S77" s="8"/>
    </row>
    <row r="78" spans="2:19">
      <c r="B78" s="100"/>
      <c r="C78" s="101"/>
      <c r="D78" s="100"/>
      <c r="E78" s="100"/>
      <c r="F78" s="102"/>
      <c r="G78" s="100"/>
      <c r="H78" s="100"/>
      <c r="I78" s="100"/>
      <c r="J78" s="100"/>
      <c r="K78" s="103"/>
      <c r="L78" s="103"/>
      <c r="M78" s="103"/>
      <c r="N78" s="104"/>
      <c r="O78" s="104"/>
      <c r="P78" s="104"/>
      <c r="Q78" s="104"/>
      <c r="R78" s="104"/>
      <c r="S78" s="104"/>
    </row>
    <row r="79" spans="2:19">
      <c r="B79" s="6"/>
      <c r="C79" s="105"/>
      <c r="D79" s="6"/>
      <c r="E79" s="6"/>
      <c r="F79" s="106"/>
      <c r="G79" s="6"/>
      <c r="H79" s="6"/>
      <c r="I79" s="6"/>
      <c r="J79" s="6"/>
      <c r="K79" s="7"/>
      <c r="L79" s="7"/>
      <c r="M79" s="7"/>
      <c r="N79" s="8"/>
      <c r="O79" s="8"/>
      <c r="P79" s="8"/>
      <c r="Q79" s="8"/>
      <c r="R79" s="8"/>
      <c r="S79" s="8"/>
    </row>
    <row r="80" spans="2:19">
      <c r="B80" s="100"/>
      <c r="C80" s="101"/>
      <c r="D80" s="100"/>
      <c r="E80" s="100"/>
      <c r="F80" s="102"/>
      <c r="G80" s="100"/>
      <c r="H80" s="100"/>
      <c r="I80" s="100"/>
      <c r="J80" s="100"/>
      <c r="K80" s="103"/>
      <c r="L80" s="103"/>
      <c r="M80" s="103"/>
      <c r="N80" s="104"/>
      <c r="O80" s="104"/>
      <c r="P80" s="104"/>
      <c r="Q80" s="104"/>
      <c r="R80" s="104"/>
      <c r="S80" s="104"/>
    </row>
    <row r="81" spans="2:19">
      <c r="B81" s="6"/>
      <c r="C81" s="105"/>
      <c r="D81" s="6"/>
      <c r="E81" s="6"/>
      <c r="F81" s="106"/>
      <c r="G81" s="6"/>
      <c r="H81" s="6"/>
      <c r="I81" s="6"/>
      <c r="J81" s="6"/>
      <c r="K81" s="7"/>
      <c r="L81" s="7"/>
      <c r="M81" s="7"/>
      <c r="N81" s="8"/>
      <c r="O81" s="8"/>
      <c r="P81" s="8"/>
      <c r="Q81" s="8"/>
      <c r="R81" s="8"/>
      <c r="S81" s="8"/>
    </row>
    <row r="82" spans="2:19">
      <c r="B82" s="100"/>
      <c r="C82" s="101"/>
      <c r="D82" s="100"/>
      <c r="E82" s="100"/>
      <c r="F82" s="102"/>
      <c r="G82" s="100"/>
      <c r="H82" s="100"/>
      <c r="I82" s="100"/>
      <c r="J82" s="100"/>
      <c r="K82" s="103"/>
      <c r="L82" s="103"/>
      <c r="M82" s="103"/>
      <c r="N82" s="104"/>
      <c r="O82" s="104"/>
      <c r="P82" s="104"/>
      <c r="Q82" s="104"/>
      <c r="R82" s="104"/>
      <c r="S82" s="104"/>
    </row>
    <row r="83" spans="2:19">
      <c r="B83" s="6"/>
      <c r="C83" s="105"/>
      <c r="D83" s="6"/>
      <c r="E83" s="6"/>
      <c r="F83" s="106"/>
      <c r="G83" s="6"/>
      <c r="H83" s="6"/>
      <c r="I83" s="6"/>
      <c r="J83" s="6"/>
      <c r="K83" s="7"/>
      <c r="L83" s="7"/>
      <c r="M83" s="7"/>
      <c r="N83" s="8"/>
      <c r="O83" s="8"/>
      <c r="P83" s="8"/>
      <c r="Q83" s="8"/>
      <c r="R83" s="8"/>
      <c r="S83" s="8"/>
    </row>
    <row r="84" spans="2:19">
      <c r="B84" s="100"/>
      <c r="C84" s="101"/>
      <c r="D84" s="100"/>
      <c r="E84" s="100"/>
      <c r="F84" s="102"/>
      <c r="G84" s="100"/>
      <c r="H84" s="100"/>
      <c r="I84" s="100"/>
      <c r="J84" s="100"/>
      <c r="K84" s="103"/>
      <c r="L84" s="103"/>
      <c r="M84" s="103"/>
      <c r="N84" s="104"/>
      <c r="O84" s="104"/>
      <c r="P84" s="104"/>
      <c r="Q84" s="104"/>
      <c r="R84" s="104"/>
      <c r="S84" s="104"/>
    </row>
    <row r="85" spans="2:19">
      <c r="B85" s="6"/>
      <c r="C85" s="105"/>
      <c r="D85" s="6"/>
      <c r="E85" s="6"/>
      <c r="F85" s="106"/>
      <c r="G85" s="6"/>
      <c r="H85" s="6"/>
      <c r="I85" s="6"/>
      <c r="J85" s="6"/>
      <c r="K85" s="7"/>
      <c r="L85" s="7"/>
      <c r="M85" s="7"/>
      <c r="N85" s="8"/>
      <c r="O85" s="8"/>
      <c r="P85" s="8"/>
      <c r="Q85" s="8"/>
      <c r="R85" s="8"/>
      <c r="S85" s="8"/>
    </row>
    <row r="86" spans="2:19">
      <c r="B86" s="100"/>
      <c r="C86" s="101"/>
      <c r="D86" s="100"/>
      <c r="E86" s="100"/>
      <c r="F86" s="102"/>
      <c r="G86" s="100"/>
      <c r="H86" s="100"/>
      <c r="I86" s="100"/>
      <c r="J86" s="100"/>
      <c r="K86" s="103"/>
      <c r="L86" s="103"/>
      <c r="M86" s="103"/>
      <c r="N86" s="104"/>
      <c r="O86" s="104"/>
      <c r="P86" s="104"/>
      <c r="Q86" s="104"/>
      <c r="R86" s="104"/>
      <c r="S86" s="104"/>
    </row>
    <row r="87" spans="2:19">
      <c r="B87" s="6"/>
      <c r="C87" s="105"/>
      <c r="D87" s="6"/>
      <c r="E87" s="6"/>
      <c r="F87" s="106"/>
      <c r="G87" s="6"/>
      <c r="H87" s="6"/>
      <c r="I87" s="6"/>
      <c r="J87" s="6"/>
      <c r="K87" s="7"/>
      <c r="L87" s="7"/>
      <c r="M87" s="7"/>
      <c r="N87" s="8"/>
      <c r="O87" s="8"/>
      <c r="P87" s="8"/>
      <c r="Q87" s="8"/>
      <c r="R87" s="8"/>
      <c r="S87" s="8"/>
    </row>
    <row r="88" spans="2:19">
      <c r="B88" s="100"/>
      <c r="C88" s="101"/>
      <c r="D88" s="100"/>
      <c r="E88" s="100"/>
      <c r="F88" s="102"/>
      <c r="G88" s="100"/>
      <c r="H88" s="100"/>
      <c r="I88" s="100"/>
      <c r="J88" s="100"/>
      <c r="K88" s="103"/>
      <c r="L88" s="103"/>
      <c r="M88" s="103"/>
      <c r="N88" s="104"/>
      <c r="O88" s="104"/>
      <c r="P88" s="104"/>
      <c r="Q88" s="104"/>
      <c r="R88" s="104"/>
      <c r="S88" s="104"/>
    </row>
    <row r="89" spans="2:19">
      <c r="B89" s="6"/>
      <c r="C89" s="105"/>
      <c r="D89" s="6"/>
      <c r="E89" s="6"/>
      <c r="F89" s="106"/>
      <c r="G89" s="6"/>
      <c r="H89" s="6"/>
      <c r="I89" s="6"/>
      <c r="J89" s="6"/>
      <c r="K89" s="7"/>
      <c r="L89" s="7"/>
      <c r="M89" s="7"/>
      <c r="N89" s="8"/>
      <c r="O89" s="8"/>
      <c r="P89" s="8"/>
      <c r="Q89" s="8"/>
      <c r="R89" s="8"/>
      <c r="S89" s="8"/>
    </row>
    <row r="90" spans="2:19">
      <c r="B90" s="100"/>
      <c r="C90" s="101"/>
      <c r="D90" s="100"/>
      <c r="E90" s="100"/>
      <c r="F90" s="102"/>
      <c r="G90" s="100"/>
      <c r="H90" s="100"/>
      <c r="I90" s="100"/>
      <c r="J90" s="100"/>
      <c r="K90" s="103"/>
      <c r="L90" s="103"/>
      <c r="M90" s="103"/>
      <c r="N90" s="104"/>
      <c r="O90" s="104"/>
      <c r="P90" s="104"/>
      <c r="Q90" s="104"/>
      <c r="R90" s="104"/>
      <c r="S90" s="104"/>
    </row>
    <row r="91" spans="2:19">
      <c r="B91" s="6"/>
      <c r="C91" s="105"/>
      <c r="D91" s="6"/>
      <c r="E91" s="6"/>
      <c r="F91" s="106"/>
      <c r="G91" s="6"/>
      <c r="H91" s="6"/>
      <c r="I91" s="6"/>
      <c r="J91" s="6"/>
      <c r="K91" s="7"/>
      <c r="L91" s="7"/>
      <c r="M91" s="7"/>
      <c r="N91" s="8"/>
      <c r="O91" s="8"/>
      <c r="P91" s="8"/>
      <c r="Q91" s="8"/>
      <c r="R91" s="8"/>
      <c r="S91" s="8"/>
    </row>
    <row r="92" spans="2:19">
      <c r="B92" s="100"/>
      <c r="C92" s="101"/>
      <c r="D92" s="100"/>
      <c r="E92" s="100"/>
      <c r="F92" s="102"/>
      <c r="G92" s="100"/>
      <c r="H92" s="100"/>
      <c r="I92" s="100"/>
      <c r="J92" s="100"/>
      <c r="K92" s="103"/>
      <c r="L92" s="103"/>
      <c r="M92" s="103"/>
      <c r="N92" s="104"/>
      <c r="O92" s="104"/>
      <c r="P92" s="104"/>
      <c r="Q92" s="104"/>
      <c r="R92" s="104"/>
      <c r="S92" s="104"/>
    </row>
    <row r="93" spans="2:19">
      <c r="B93" s="6"/>
      <c r="C93" s="105"/>
      <c r="D93" s="6"/>
      <c r="E93" s="6"/>
      <c r="F93" s="106"/>
      <c r="G93" s="6"/>
      <c r="H93" s="6"/>
      <c r="I93" s="6"/>
      <c r="J93" s="6"/>
      <c r="K93" s="7"/>
      <c r="L93" s="7"/>
      <c r="M93" s="7"/>
      <c r="N93" s="8"/>
      <c r="O93" s="8"/>
      <c r="P93" s="8"/>
      <c r="Q93" s="8"/>
      <c r="R93" s="8"/>
      <c r="S93" s="8"/>
    </row>
    <row r="94" spans="2:19">
      <c r="B94" s="100"/>
      <c r="C94" s="101"/>
      <c r="D94" s="100"/>
      <c r="E94" s="100"/>
      <c r="F94" s="102"/>
      <c r="G94" s="100"/>
      <c r="H94" s="100"/>
      <c r="I94" s="100"/>
      <c r="J94" s="100"/>
      <c r="K94" s="103"/>
      <c r="L94" s="103"/>
      <c r="M94" s="103"/>
      <c r="N94" s="104"/>
      <c r="O94" s="104"/>
      <c r="P94" s="104"/>
      <c r="Q94" s="104"/>
      <c r="R94" s="104"/>
      <c r="S94" s="104"/>
    </row>
    <row r="95" spans="2:19">
      <c r="B95" s="6"/>
      <c r="C95" s="105"/>
      <c r="D95" s="6"/>
      <c r="E95" s="6"/>
      <c r="F95" s="106"/>
      <c r="G95" s="6"/>
      <c r="H95" s="6"/>
      <c r="I95" s="6"/>
      <c r="J95" s="6"/>
      <c r="K95" s="7"/>
      <c r="L95" s="7"/>
      <c r="M95" s="7"/>
      <c r="N95" s="8"/>
      <c r="O95" s="8"/>
      <c r="P95" s="8"/>
      <c r="Q95" s="8"/>
      <c r="R95" s="8"/>
      <c r="S95" s="8"/>
    </row>
    <row r="96" spans="2:19">
      <c r="B96" s="100"/>
      <c r="C96" s="101"/>
      <c r="D96" s="100"/>
      <c r="E96" s="100"/>
      <c r="F96" s="102"/>
      <c r="G96" s="100"/>
      <c r="H96" s="100"/>
      <c r="I96" s="100"/>
      <c r="J96" s="100"/>
      <c r="K96" s="103"/>
      <c r="L96" s="103"/>
      <c r="M96" s="103"/>
      <c r="N96" s="104"/>
      <c r="O96" s="104"/>
      <c r="P96" s="104"/>
      <c r="Q96" s="104"/>
      <c r="R96" s="104"/>
      <c r="S96" s="104"/>
    </row>
    <row r="97" spans="2:19">
      <c r="B97" s="6"/>
      <c r="C97" s="105"/>
      <c r="D97" s="6"/>
      <c r="E97" s="6"/>
      <c r="F97" s="106"/>
      <c r="G97" s="6"/>
      <c r="H97" s="6"/>
      <c r="I97" s="6"/>
      <c r="J97" s="6"/>
      <c r="K97" s="7"/>
      <c r="L97" s="7"/>
      <c r="M97" s="7"/>
      <c r="N97" s="8"/>
      <c r="O97" s="8"/>
      <c r="P97" s="8"/>
      <c r="Q97" s="8"/>
      <c r="R97" s="8"/>
      <c r="S97" s="8"/>
    </row>
    <row r="98" spans="2:19">
      <c r="B98" s="100"/>
      <c r="C98" s="101"/>
      <c r="D98" s="100"/>
      <c r="E98" s="100"/>
      <c r="F98" s="102"/>
      <c r="G98" s="100"/>
      <c r="H98" s="100"/>
      <c r="I98" s="100"/>
      <c r="J98" s="100"/>
      <c r="K98" s="103"/>
      <c r="L98" s="103"/>
      <c r="M98" s="103"/>
      <c r="N98" s="104"/>
      <c r="O98" s="104"/>
      <c r="P98" s="104"/>
      <c r="Q98" s="104"/>
      <c r="R98" s="104"/>
      <c r="S98" s="104"/>
    </row>
    <row r="99" spans="2:19">
      <c r="B99" s="6"/>
      <c r="C99" s="105"/>
      <c r="D99" s="6"/>
      <c r="E99" s="6"/>
      <c r="F99" s="106"/>
      <c r="G99" s="6"/>
      <c r="H99" s="6"/>
      <c r="I99" s="6"/>
      <c r="J99" s="6"/>
      <c r="K99" s="7"/>
      <c r="L99" s="7"/>
      <c r="M99" s="7"/>
      <c r="N99" s="8"/>
      <c r="O99" s="8"/>
      <c r="P99" s="8"/>
      <c r="Q99" s="8"/>
      <c r="R99" s="8"/>
      <c r="S99" s="8"/>
    </row>
    <row r="100" spans="2:19">
      <c r="B100" s="100"/>
      <c r="C100" s="101"/>
      <c r="D100" s="100"/>
      <c r="E100" s="100"/>
      <c r="F100" s="102"/>
      <c r="G100" s="100"/>
      <c r="H100" s="100"/>
      <c r="I100" s="100"/>
      <c r="J100" s="100"/>
      <c r="K100" s="103"/>
      <c r="L100" s="103"/>
      <c r="M100" s="103"/>
      <c r="N100" s="104"/>
      <c r="O100" s="104"/>
      <c r="P100" s="104"/>
      <c r="Q100" s="104"/>
      <c r="R100" s="104"/>
      <c r="S100" s="104"/>
    </row>
    <row r="101" spans="2:19">
      <c r="B101" s="6"/>
      <c r="C101" s="105"/>
      <c r="D101" s="6"/>
      <c r="E101" s="6"/>
      <c r="F101" s="106"/>
      <c r="G101" s="6"/>
      <c r="H101" s="6"/>
      <c r="I101" s="6"/>
      <c r="J101" s="6"/>
      <c r="K101" s="7"/>
      <c r="L101" s="7"/>
      <c r="M101" s="7"/>
      <c r="N101" s="8"/>
      <c r="O101" s="8"/>
      <c r="P101" s="8"/>
      <c r="Q101" s="8"/>
      <c r="R101" s="8"/>
      <c r="S101" s="8"/>
    </row>
    <row r="102" spans="2:19">
      <c r="B102" s="100"/>
      <c r="C102" s="101"/>
      <c r="D102" s="100"/>
      <c r="E102" s="100"/>
      <c r="F102" s="102"/>
      <c r="G102" s="100"/>
      <c r="H102" s="100"/>
      <c r="I102" s="100"/>
      <c r="J102" s="100"/>
      <c r="K102" s="103"/>
      <c r="L102" s="103"/>
      <c r="M102" s="103"/>
      <c r="N102" s="104"/>
      <c r="O102" s="104"/>
      <c r="P102" s="104"/>
      <c r="Q102" s="104"/>
      <c r="R102" s="104"/>
      <c r="S102" s="104"/>
    </row>
    <row r="103" spans="2:19">
      <c r="B103" s="6"/>
      <c r="C103" s="105"/>
      <c r="D103" s="6"/>
      <c r="E103" s="6"/>
      <c r="F103" s="106"/>
      <c r="G103" s="6"/>
      <c r="H103" s="6"/>
      <c r="I103" s="6"/>
      <c r="J103" s="6"/>
      <c r="K103" s="7"/>
      <c r="L103" s="7"/>
      <c r="M103" s="7"/>
      <c r="N103" s="8"/>
      <c r="O103" s="8"/>
      <c r="P103" s="8"/>
      <c r="Q103" s="8"/>
      <c r="R103" s="8"/>
      <c r="S103" s="8"/>
    </row>
    <row r="104" spans="2:19">
      <c r="B104" s="100"/>
      <c r="C104" s="101"/>
      <c r="D104" s="100"/>
      <c r="E104" s="100"/>
      <c r="F104" s="102"/>
      <c r="G104" s="100"/>
      <c r="H104" s="100"/>
      <c r="I104" s="100"/>
      <c r="J104" s="100"/>
      <c r="K104" s="103"/>
      <c r="L104" s="103"/>
      <c r="M104" s="103"/>
      <c r="N104" s="104"/>
      <c r="O104" s="104"/>
      <c r="P104" s="104"/>
      <c r="Q104" s="104"/>
      <c r="R104" s="104"/>
      <c r="S104" s="104"/>
    </row>
    <row r="105" spans="2:19">
      <c r="B105" s="6"/>
      <c r="C105" s="105"/>
      <c r="D105" s="6"/>
      <c r="E105" s="6"/>
      <c r="F105" s="106"/>
      <c r="G105" s="6"/>
      <c r="H105" s="6"/>
      <c r="I105" s="6"/>
      <c r="J105" s="6"/>
      <c r="K105" s="7"/>
      <c r="L105" s="7"/>
      <c r="M105" s="7"/>
      <c r="N105" s="8"/>
      <c r="O105" s="8"/>
      <c r="P105" s="8"/>
      <c r="Q105" s="8"/>
      <c r="R105" s="8"/>
      <c r="S105" s="8"/>
    </row>
    <row r="106" spans="2:19">
      <c r="B106" s="100"/>
      <c r="C106" s="101"/>
      <c r="D106" s="100"/>
      <c r="E106" s="100"/>
      <c r="F106" s="102"/>
      <c r="G106" s="100"/>
      <c r="H106" s="100"/>
      <c r="I106" s="100"/>
      <c r="J106" s="100"/>
      <c r="K106" s="103"/>
      <c r="L106" s="103"/>
      <c r="M106" s="103"/>
      <c r="N106" s="104"/>
      <c r="O106" s="104"/>
      <c r="P106" s="104"/>
      <c r="Q106" s="104"/>
      <c r="R106" s="104"/>
      <c r="S106" s="104"/>
    </row>
    <row r="107" spans="2:19">
      <c r="B107" s="6"/>
      <c r="C107" s="105"/>
      <c r="D107" s="6"/>
      <c r="E107" s="6"/>
      <c r="F107" s="106"/>
      <c r="G107" s="6"/>
      <c r="H107" s="6"/>
      <c r="I107" s="6"/>
      <c r="J107" s="6"/>
      <c r="K107" s="7"/>
      <c r="L107" s="7"/>
      <c r="M107" s="7"/>
      <c r="N107" s="8"/>
      <c r="O107" s="8"/>
      <c r="P107" s="8"/>
      <c r="Q107" s="8"/>
      <c r="R107" s="8"/>
      <c r="S107" s="8"/>
    </row>
    <row r="108" spans="2:19">
      <c r="B108" s="100"/>
      <c r="C108" s="101"/>
      <c r="D108" s="100"/>
      <c r="E108" s="100"/>
      <c r="F108" s="102"/>
      <c r="G108" s="100"/>
      <c r="H108" s="100"/>
      <c r="I108" s="100"/>
      <c r="J108" s="100"/>
      <c r="K108" s="103"/>
      <c r="L108" s="103"/>
      <c r="M108" s="103"/>
      <c r="N108" s="104"/>
      <c r="O108" s="104"/>
      <c r="P108" s="104"/>
      <c r="Q108" s="104"/>
      <c r="R108" s="104"/>
      <c r="S108" s="104"/>
    </row>
    <row r="109" spans="2:19">
      <c r="B109" s="6"/>
      <c r="C109" s="105"/>
      <c r="D109" s="6"/>
      <c r="E109" s="6"/>
      <c r="F109" s="106"/>
      <c r="G109" s="6"/>
      <c r="H109" s="6"/>
      <c r="I109" s="6"/>
      <c r="J109" s="6"/>
      <c r="K109" s="7"/>
      <c r="L109" s="7"/>
      <c r="M109" s="7"/>
      <c r="N109" s="8"/>
      <c r="O109" s="8"/>
      <c r="P109" s="8"/>
      <c r="Q109" s="8"/>
      <c r="R109" s="8"/>
      <c r="S109" s="8"/>
    </row>
    <row r="110" spans="2:19">
      <c r="B110" s="100"/>
      <c r="C110" s="101"/>
      <c r="D110" s="100"/>
      <c r="E110" s="100"/>
      <c r="F110" s="102"/>
      <c r="G110" s="100"/>
      <c r="H110" s="100"/>
      <c r="I110" s="100"/>
      <c r="J110" s="100"/>
      <c r="K110" s="103"/>
      <c r="L110" s="103"/>
      <c r="M110" s="103"/>
      <c r="N110" s="104"/>
      <c r="O110" s="104"/>
      <c r="P110" s="104"/>
      <c r="Q110" s="104"/>
      <c r="R110" s="104"/>
      <c r="S110" s="104"/>
    </row>
    <row r="111" spans="2:19">
      <c r="B111" s="6"/>
      <c r="C111" s="105"/>
      <c r="D111" s="6"/>
      <c r="E111" s="6"/>
      <c r="F111" s="106"/>
      <c r="G111" s="6"/>
      <c r="H111" s="6"/>
      <c r="I111" s="6"/>
      <c r="J111" s="6"/>
      <c r="K111" s="7"/>
      <c r="L111" s="7"/>
      <c r="M111" s="7"/>
      <c r="N111" s="8"/>
      <c r="O111" s="8"/>
      <c r="P111" s="8"/>
      <c r="Q111" s="8"/>
      <c r="R111" s="8"/>
      <c r="S111" s="8"/>
    </row>
    <row r="112" spans="2:19">
      <c r="B112" s="100"/>
      <c r="C112" s="101"/>
      <c r="D112" s="100"/>
      <c r="E112" s="100"/>
      <c r="F112" s="102"/>
      <c r="G112" s="100"/>
      <c r="H112" s="100"/>
      <c r="I112" s="100"/>
      <c r="J112" s="100"/>
      <c r="K112" s="103"/>
      <c r="L112" s="103"/>
      <c r="M112" s="103"/>
      <c r="N112" s="104"/>
      <c r="O112" s="104"/>
      <c r="P112" s="104"/>
      <c r="Q112" s="104"/>
      <c r="R112" s="104"/>
      <c r="S112" s="104"/>
    </row>
    <row r="113" spans="2:19">
      <c r="B113" s="6"/>
      <c r="C113" s="105"/>
      <c r="D113" s="6"/>
      <c r="E113" s="6"/>
      <c r="F113" s="106"/>
      <c r="G113" s="6"/>
      <c r="H113" s="6"/>
      <c r="I113" s="6"/>
      <c r="J113" s="6"/>
      <c r="K113" s="7"/>
      <c r="L113" s="7"/>
      <c r="M113" s="7"/>
      <c r="N113" s="8"/>
      <c r="O113" s="8"/>
      <c r="P113" s="8"/>
      <c r="Q113" s="8"/>
      <c r="R113" s="8"/>
      <c r="S113" s="8"/>
    </row>
    <row r="114" spans="2:19">
      <c r="B114" s="100"/>
      <c r="C114" s="101"/>
      <c r="D114" s="100"/>
      <c r="E114" s="100"/>
      <c r="F114" s="102"/>
      <c r="G114" s="100"/>
      <c r="H114" s="100"/>
      <c r="I114" s="100"/>
      <c r="J114" s="100"/>
      <c r="K114" s="103"/>
      <c r="L114" s="103"/>
      <c r="M114" s="103"/>
      <c r="N114" s="104"/>
      <c r="O114" s="104"/>
      <c r="P114" s="104"/>
      <c r="Q114" s="104"/>
      <c r="R114" s="104"/>
      <c r="S114" s="104"/>
    </row>
    <row r="115" spans="2:19">
      <c r="B115" s="6"/>
      <c r="C115" s="105"/>
      <c r="D115" s="6"/>
      <c r="E115" s="6"/>
      <c r="F115" s="106"/>
      <c r="G115" s="6"/>
      <c r="H115" s="6"/>
      <c r="I115" s="6"/>
      <c r="J115" s="6"/>
      <c r="K115" s="7"/>
      <c r="L115" s="7"/>
      <c r="M115" s="7"/>
      <c r="N115" s="8"/>
      <c r="O115" s="8"/>
      <c r="P115" s="8"/>
      <c r="Q115" s="8"/>
      <c r="R115" s="8"/>
      <c r="S115" s="8"/>
    </row>
    <row r="116" spans="2:19">
      <c r="B116" s="100"/>
      <c r="C116" s="101"/>
      <c r="D116" s="100"/>
      <c r="E116" s="100"/>
      <c r="F116" s="102"/>
      <c r="G116" s="100"/>
      <c r="H116" s="100"/>
      <c r="I116" s="100"/>
      <c r="J116" s="100"/>
      <c r="K116" s="103"/>
      <c r="L116" s="103"/>
      <c r="M116" s="103"/>
      <c r="N116" s="104"/>
      <c r="O116" s="104"/>
      <c r="P116" s="104"/>
      <c r="Q116" s="104"/>
      <c r="R116" s="104"/>
      <c r="S116" s="104"/>
    </row>
    <row r="117" spans="2:19">
      <c r="B117" s="6"/>
      <c r="C117" s="105"/>
      <c r="D117" s="6"/>
      <c r="E117" s="6"/>
      <c r="F117" s="106"/>
      <c r="G117" s="6"/>
      <c r="H117" s="6"/>
      <c r="I117" s="6"/>
      <c r="J117" s="6"/>
      <c r="K117" s="7"/>
      <c r="L117" s="7"/>
      <c r="M117" s="7"/>
      <c r="N117" s="8"/>
      <c r="O117" s="8"/>
      <c r="P117" s="8"/>
      <c r="Q117" s="8"/>
      <c r="R117" s="8"/>
      <c r="S117" s="8"/>
    </row>
    <row r="118" spans="2:19">
      <c r="B118" s="100"/>
      <c r="C118" s="101"/>
      <c r="D118" s="100"/>
      <c r="E118" s="100"/>
      <c r="F118" s="102"/>
      <c r="G118" s="100"/>
      <c r="H118" s="100"/>
      <c r="I118" s="100"/>
      <c r="J118" s="100"/>
      <c r="K118" s="103"/>
      <c r="L118" s="103"/>
      <c r="M118" s="103"/>
      <c r="N118" s="104"/>
      <c r="O118" s="104"/>
      <c r="P118" s="104"/>
      <c r="Q118" s="104"/>
      <c r="R118" s="104"/>
      <c r="S118" s="104"/>
    </row>
    <row r="119" spans="2:19">
      <c r="B119" s="6"/>
      <c r="C119" s="105"/>
      <c r="D119" s="6"/>
      <c r="E119" s="6"/>
      <c r="F119" s="106"/>
      <c r="G119" s="6"/>
      <c r="H119" s="6"/>
      <c r="I119" s="6"/>
      <c r="J119" s="6"/>
      <c r="K119" s="7"/>
      <c r="L119" s="7"/>
      <c r="M119" s="7"/>
      <c r="N119" s="8"/>
      <c r="O119" s="8"/>
      <c r="P119" s="8"/>
      <c r="Q119" s="8"/>
      <c r="R119" s="8"/>
      <c r="S119" s="8"/>
    </row>
    <row r="120" spans="2:19">
      <c r="B120" s="100"/>
      <c r="C120" s="101"/>
      <c r="D120" s="100"/>
      <c r="E120" s="100"/>
      <c r="F120" s="102"/>
      <c r="G120" s="100"/>
      <c r="H120" s="100"/>
      <c r="I120" s="100"/>
      <c r="J120" s="100"/>
      <c r="K120" s="103"/>
      <c r="L120" s="103"/>
      <c r="M120" s="103"/>
      <c r="N120" s="104"/>
      <c r="O120" s="104"/>
      <c r="P120" s="104"/>
      <c r="Q120" s="104"/>
      <c r="R120" s="104"/>
      <c r="S120" s="104"/>
    </row>
    <row r="121" spans="2:19">
      <c r="B121" s="6"/>
      <c r="C121" s="105"/>
      <c r="D121" s="6"/>
      <c r="E121" s="6"/>
      <c r="F121" s="106"/>
      <c r="G121" s="6"/>
      <c r="H121" s="6"/>
      <c r="I121" s="6"/>
      <c r="J121" s="6"/>
      <c r="K121" s="7"/>
      <c r="L121" s="7"/>
      <c r="M121" s="7"/>
      <c r="N121" s="8"/>
      <c r="O121" s="8"/>
      <c r="P121" s="8"/>
      <c r="Q121" s="8"/>
      <c r="R121" s="8"/>
      <c r="S121" s="8"/>
    </row>
    <row r="122" spans="2:19">
      <c r="B122" s="100"/>
      <c r="C122" s="101"/>
      <c r="D122" s="100"/>
      <c r="E122" s="100"/>
      <c r="F122" s="102"/>
      <c r="G122" s="100"/>
      <c r="H122" s="100"/>
      <c r="I122" s="100"/>
      <c r="J122" s="100"/>
      <c r="K122" s="103"/>
      <c r="L122" s="103"/>
      <c r="M122" s="103"/>
      <c r="N122" s="104"/>
      <c r="O122" s="104"/>
      <c r="P122" s="104"/>
      <c r="Q122" s="104"/>
      <c r="R122" s="104"/>
      <c r="S122" s="104"/>
    </row>
    <row r="123" spans="2:19">
      <c r="B123" s="6"/>
      <c r="C123" s="105"/>
      <c r="D123" s="6"/>
      <c r="E123" s="6"/>
      <c r="F123" s="106"/>
      <c r="G123" s="6"/>
      <c r="H123" s="6"/>
      <c r="I123" s="6"/>
      <c r="J123" s="6"/>
      <c r="K123" s="7"/>
      <c r="L123" s="7"/>
      <c r="M123" s="7"/>
      <c r="N123" s="8"/>
      <c r="O123" s="8"/>
      <c r="P123" s="8"/>
      <c r="Q123" s="8"/>
      <c r="R123" s="8"/>
      <c r="S123" s="8"/>
    </row>
    <row r="124" spans="2:19">
      <c r="B124" s="100"/>
      <c r="C124" s="101"/>
      <c r="D124" s="100"/>
      <c r="E124" s="100"/>
      <c r="F124" s="102"/>
      <c r="G124" s="100"/>
      <c r="H124" s="100"/>
      <c r="I124" s="100"/>
      <c r="J124" s="100"/>
      <c r="K124" s="103"/>
      <c r="L124" s="103"/>
      <c r="M124" s="103"/>
      <c r="N124" s="104"/>
      <c r="O124" s="104"/>
      <c r="P124" s="104"/>
      <c r="Q124" s="104"/>
      <c r="R124" s="104"/>
      <c r="S124" s="104"/>
    </row>
    <row r="125" spans="2:19">
      <c r="B125" s="6"/>
      <c r="C125" s="105"/>
      <c r="D125" s="6"/>
      <c r="E125" s="6"/>
      <c r="F125" s="106"/>
      <c r="G125" s="6"/>
      <c r="H125" s="6"/>
      <c r="I125" s="6"/>
      <c r="J125" s="6"/>
      <c r="K125" s="7"/>
      <c r="L125" s="7"/>
      <c r="M125" s="7"/>
      <c r="N125" s="8"/>
      <c r="O125" s="8"/>
      <c r="P125" s="8"/>
      <c r="Q125" s="8"/>
      <c r="R125" s="8"/>
      <c r="S125" s="8"/>
    </row>
    <row r="126" spans="2:19">
      <c r="B126" s="100"/>
      <c r="C126" s="101"/>
      <c r="D126" s="100"/>
      <c r="E126" s="100"/>
      <c r="F126" s="102"/>
      <c r="G126" s="100"/>
      <c r="H126" s="100"/>
      <c r="I126" s="100"/>
      <c r="J126" s="100"/>
      <c r="K126" s="103"/>
      <c r="L126" s="103"/>
      <c r="M126" s="103"/>
      <c r="N126" s="104"/>
      <c r="O126" s="104"/>
      <c r="P126" s="104"/>
      <c r="Q126" s="104"/>
      <c r="R126" s="104"/>
      <c r="S126" s="104"/>
    </row>
    <row r="127" spans="2:19">
      <c r="B127" s="6"/>
      <c r="C127" s="105"/>
      <c r="D127" s="6"/>
      <c r="E127" s="6"/>
      <c r="F127" s="106"/>
      <c r="G127" s="6"/>
      <c r="H127" s="6"/>
      <c r="I127" s="6"/>
      <c r="J127" s="6"/>
      <c r="K127" s="7"/>
      <c r="L127" s="7"/>
      <c r="M127" s="7"/>
      <c r="N127" s="8"/>
      <c r="O127" s="8"/>
      <c r="P127" s="8"/>
      <c r="Q127" s="8"/>
      <c r="R127" s="8"/>
      <c r="S127" s="8"/>
    </row>
    <row r="128" spans="2:19">
      <c r="B128" s="100"/>
      <c r="C128" s="101"/>
      <c r="D128" s="100"/>
      <c r="E128" s="100"/>
      <c r="F128" s="102"/>
      <c r="G128" s="100"/>
      <c r="H128" s="100"/>
      <c r="I128" s="100"/>
      <c r="J128" s="100"/>
      <c r="K128" s="103"/>
      <c r="L128" s="103"/>
      <c r="M128" s="103"/>
      <c r="N128" s="104"/>
      <c r="O128" s="104"/>
      <c r="P128" s="104"/>
      <c r="Q128" s="104"/>
      <c r="R128" s="104"/>
      <c r="S128" s="104"/>
    </row>
    <row r="129" spans="2:19">
      <c r="B129" s="6"/>
      <c r="C129" s="105"/>
      <c r="D129" s="6"/>
      <c r="E129" s="6"/>
      <c r="F129" s="106"/>
      <c r="G129" s="6"/>
      <c r="H129" s="6"/>
      <c r="I129" s="6"/>
      <c r="J129" s="6"/>
      <c r="K129" s="7"/>
      <c r="L129" s="7"/>
      <c r="M129" s="7"/>
      <c r="N129" s="8"/>
      <c r="O129" s="8"/>
      <c r="P129" s="8"/>
      <c r="Q129" s="8"/>
      <c r="R129" s="8"/>
      <c r="S129" s="8"/>
    </row>
    <row r="130" spans="2:19">
      <c r="B130" s="100"/>
      <c r="C130" s="101"/>
      <c r="D130" s="100"/>
      <c r="E130" s="100"/>
      <c r="F130" s="102"/>
      <c r="G130" s="100"/>
      <c r="H130" s="100"/>
      <c r="I130" s="100"/>
      <c r="J130" s="100"/>
      <c r="K130" s="103"/>
      <c r="L130" s="103"/>
      <c r="M130" s="103"/>
      <c r="N130" s="104"/>
      <c r="O130" s="104"/>
      <c r="P130" s="104"/>
      <c r="Q130" s="104"/>
      <c r="R130" s="104"/>
      <c r="S130" s="104"/>
    </row>
    <row r="131" spans="2:19">
      <c r="B131" s="6"/>
      <c r="C131" s="105"/>
      <c r="D131" s="6"/>
      <c r="E131" s="6"/>
      <c r="F131" s="106"/>
      <c r="G131" s="6"/>
      <c r="H131" s="6"/>
      <c r="I131" s="6"/>
      <c r="J131" s="6"/>
      <c r="K131" s="7"/>
      <c r="L131" s="7"/>
      <c r="M131" s="7"/>
      <c r="N131" s="8"/>
      <c r="O131" s="8"/>
      <c r="P131" s="8"/>
      <c r="Q131" s="8"/>
      <c r="R131" s="8"/>
      <c r="S131" s="8"/>
    </row>
    <row r="132" spans="2:19">
      <c r="B132" s="100"/>
      <c r="C132" s="101"/>
      <c r="D132" s="100"/>
      <c r="E132" s="100"/>
      <c r="F132" s="102"/>
      <c r="G132" s="100"/>
      <c r="H132" s="100"/>
      <c r="I132" s="100"/>
      <c r="J132" s="100"/>
      <c r="K132" s="103"/>
      <c r="L132" s="103"/>
      <c r="M132" s="103"/>
      <c r="N132" s="104"/>
      <c r="O132" s="104"/>
      <c r="P132" s="104"/>
      <c r="Q132" s="104"/>
      <c r="R132" s="104"/>
      <c r="S132" s="104"/>
    </row>
    <row r="133" spans="2:19">
      <c r="B133" s="6"/>
      <c r="C133" s="105"/>
      <c r="D133" s="6"/>
      <c r="E133" s="6"/>
      <c r="F133" s="106"/>
      <c r="G133" s="6"/>
      <c r="H133" s="6"/>
      <c r="I133" s="6"/>
      <c r="J133" s="6"/>
      <c r="K133" s="7"/>
      <c r="L133" s="7"/>
      <c r="M133" s="7"/>
      <c r="N133" s="8"/>
      <c r="O133" s="8"/>
      <c r="P133" s="8"/>
      <c r="Q133" s="8"/>
      <c r="R133" s="8"/>
      <c r="S133" s="8"/>
    </row>
    <row r="134" spans="2:19">
      <c r="B134" s="100"/>
      <c r="C134" s="101"/>
      <c r="D134" s="100"/>
      <c r="E134" s="100"/>
      <c r="F134" s="102"/>
      <c r="G134" s="100"/>
      <c r="H134" s="100"/>
      <c r="I134" s="100"/>
      <c r="J134" s="100"/>
      <c r="K134" s="103"/>
      <c r="L134" s="103"/>
      <c r="M134" s="103"/>
      <c r="N134" s="104"/>
      <c r="O134" s="104"/>
      <c r="P134" s="104"/>
      <c r="Q134" s="104"/>
      <c r="R134" s="104"/>
      <c r="S134" s="104"/>
    </row>
    <row r="135" spans="2:19">
      <c r="B135" s="6"/>
      <c r="C135" s="105"/>
      <c r="D135" s="6"/>
      <c r="E135" s="6"/>
      <c r="F135" s="106"/>
      <c r="G135" s="6"/>
      <c r="H135" s="6"/>
      <c r="I135" s="6"/>
      <c r="J135" s="6"/>
      <c r="K135" s="7"/>
      <c r="L135" s="7"/>
      <c r="M135" s="7"/>
      <c r="N135" s="8"/>
      <c r="O135" s="8"/>
      <c r="P135" s="8"/>
      <c r="Q135" s="8"/>
      <c r="R135" s="8"/>
      <c r="S135" s="8"/>
    </row>
    <row r="136" spans="2:19">
      <c r="B136" s="100"/>
      <c r="C136" s="101"/>
      <c r="D136" s="100"/>
      <c r="E136" s="100"/>
      <c r="F136" s="102"/>
      <c r="G136" s="100"/>
      <c r="H136" s="100"/>
      <c r="I136" s="100"/>
      <c r="J136" s="100"/>
      <c r="K136" s="103"/>
      <c r="L136" s="103"/>
      <c r="M136" s="103"/>
      <c r="N136" s="104"/>
      <c r="O136" s="104"/>
      <c r="P136" s="104"/>
      <c r="Q136" s="104"/>
      <c r="R136" s="104"/>
      <c r="S136" s="104"/>
    </row>
    <row r="137" spans="2:19">
      <c r="B137" s="6"/>
      <c r="C137" s="105"/>
      <c r="D137" s="6"/>
      <c r="E137" s="6"/>
      <c r="F137" s="106"/>
      <c r="G137" s="6"/>
      <c r="H137" s="6"/>
      <c r="I137" s="6"/>
      <c r="J137" s="6"/>
      <c r="K137" s="7"/>
      <c r="L137" s="7"/>
      <c r="M137" s="7"/>
      <c r="N137" s="8"/>
      <c r="O137" s="8"/>
      <c r="P137" s="8"/>
      <c r="Q137" s="8"/>
      <c r="R137" s="8"/>
      <c r="S137" s="8"/>
    </row>
    <row r="138" spans="2:19">
      <c r="B138" s="100"/>
      <c r="C138" s="101"/>
      <c r="D138" s="100"/>
      <c r="E138" s="100"/>
      <c r="F138" s="102"/>
      <c r="G138" s="100"/>
      <c r="H138" s="100"/>
      <c r="I138" s="100"/>
      <c r="J138" s="100"/>
      <c r="K138" s="103"/>
      <c r="L138" s="103"/>
      <c r="M138" s="103"/>
      <c r="N138" s="104"/>
      <c r="O138" s="104"/>
      <c r="P138" s="104"/>
      <c r="Q138" s="104"/>
      <c r="R138" s="104"/>
      <c r="S138" s="104"/>
    </row>
    <row r="139" spans="2:19">
      <c r="B139" s="6"/>
      <c r="C139" s="105"/>
      <c r="D139" s="6"/>
      <c r="E139" s="6"/>
      <c r="F139" s="106"/>
      <c r="G139" s="6"/>
      <c r="H139" s="6"/>
      <c r="I139" s="6"/>
      <c r="J139" s="6"/>
      <c r="K139" s="7"/>
      <c r="L139" s="7"/>
      <c r="M139" s="7"/>
      <c r="N139" s="8"/>
      <c r="O139" s="8"/>
      <c r="P139" s="8"/>
      <c r="Q139" s="8"/>
      <c r="R139" s="8"/>
      <c r="S139" s="8"/>
    </row>
    <row r="140" spans="2:19">
      <c r="B140" s="100"/>
      <c r="C140" s="101"/>
      <c r="D140" s="100"/>
      <c r="E140" s="100"/>
      <c r="F140" s="102"/>
      <c r="G140" s="100"/>
      <c r="H140" s="100"/>
      <c r="I140" s="100"/>
      <c r="J140" s="100"/>
      <c r="K140" s="103"/>
      <c r="L140" s="103"/>
      <c r="M140" s="103"/>
      <c r="N140" s="104"/>
      <c r="O140" s="104"/>
      <c r="P140" s="104"/>
      <c r="Q140" s="104"/>
      <c r="R140" s="104"/>
      <c r="S140" s="104"/>
    </row>
    <row r="141" spans="2:19">
      <c r="B141" s="6"/>
      <c r="C141" s="105"/>
      <c r="D141" s="6"/>
      <c r="E141" s="6"/>
      <c r="F141" s="106"/>
      <c r="G141" s="6"/>
      <c r="H141" s="6"/>
      <c r="I141" s="6"/>
      <c r="J141" s="6"/>
      <c r="K141" s="7"/>
      <c r="L141" s="7"/>
      <c r="M141" s="7"/>
      <c r="N141" s="8"/>
      <c r="O141" s="8"/>
      <c r="P141" s="8"/>
      <c r="Q141" s="8"/>
      <c r="R141" s="8"/>
      <c r="S141" s="8"/>
    </row>
    <row r="142" spans="2:19">
      <c r="B142" s="100"/>
      <c r="C142" s="101"/>
      <c r="D142" s="100"/>
      <c r="E142" s="100"/>
      <c r="F142" s="102"/>
      <c r="G142" s="100"/>
      <c r="H142" s="100"/>
      <c r="I142" s="100"/>
      <c r="J142" s="100"/>
      <c r="K142" s="103"/>
      <c r="L142" s="103"/>
      <c r="M142" s="103"/>
      <c r="N142" s="104"/>
      <c r="O142" s="104"/>
      <c r="P142" s="104"/>
      <c r="Q142" s="104"/>
      <c r="R142" s="104"/>
      <c r="S142" s="104"/>
    </row>
    <row r="143" spans="2:19">
      <c r="B143" s="6"/>
      <c r="C143" s="105"/>
      <c r="D143" s="6"/>
      <c r="E143" s="6"/>
      <c r="F143" s="106"/>
      <c r="G143" s="6"/>
      <c r="H143" s="6"/>
      <c r="I143" s="6"/>
      <c r="J143" s="6"/>
      <c r="K143" s="7"/>
      <c r="L143" s="7"/>
      <c r="M143" s="7"/>
      <c r="N143" s="8"/>
      <c r="O143" s="8"/>
      <c r="P143" s="8"/>
      <c r="Q143" s="8"/>
      <c r="R143" s="8"/>
      <c r="S143" s="8"/>
    </row>
    <row r="144" spans="2:19">
      <c r="B144" s="100"/>
      <c r="C144" s="101"/>
      <c r="D144" s="100"/>
      <c r="E144" s="100"/>
      <c r="F144" s="102"/>
      <c r="G144" s="100"/>
      <c r="H144" s="100"/>
      <c r="I144" s="100"/>
      <c r="J144" s="100"/>
      <c r="K144" s="103"/>
      <c r="L144" s="103"/>
      <c r="M144" s="103"/>
      <c r="N144" s="104"/>
      <c r="O144" s="104"/>
      <c r="P144" s="104"/>
      <c r="Q144" s="104"/>
      <c r="R144" s="104"/>
      <c r="S144" s="104"/>
    </row>
    <row r="145" spans="2:19">
      <c r="B145" s="6"/>
      <c r="C145" s="105"/>
      <c r="D145" s="6"/>
      <c r="E145" s="6"/>
      <c r="F145" s="106"/>
      <c r="G145" s="6"/>
      <c r="H145" s="6"/>
      <c r="I145" s="6"/>
      <c r="J145" s="6"/>
      <c r="K145" s="7"/>
      <c r="L145" s="7"/>
      <c r="M145" s="7"/>
      <c r="N145" s="8"/>
      <c r="O145" s="8"/>
      <c r="P145" s="8"/>
      <c r="Q145" s="8"/>
      <c r="R145" s="8"/>
      <c r="S145" s="8"/>
    </row>
    <row r="146" spans="2:19">
      <c r="B146" s="100"/>
      <c r="C146" s="101"/>
      <c r="D146" s="100"/>
      <c r="E146" s="100"/>
      <c r="F146" s="102"/>
      <c r="G146" s="100"/>
      <c r="H146" s="100"/>
      <c r="I146" s="100"/>
      <c r="J146" s="100"/>
      <c r="K146" s="103"/>
      <c r="L146" s="103"/>
      <c r="M146" s="103"/>
      <c r="N146" s="104"/>
      <c r="O146" s="104"/>
      <c r="P146" s="104"/>
      <c r="Q146" s="104"/>
      <c r="R146" s="104"/>
      <c r="S146" s="104"/>
    </row>
    <row r="147" spans="2:19">
      <c r="B147" s="6"/>
      <c r="C147" s="105"/>
      <c r="D147" s="6"/>
      <c r="E147" s="6"/>
      <c r="F147" s="106"/>
      <c r="G147" s="6"/>
      <c r="H147" s="6"/>
      <c r="I147" s="6"/>
      <c r="J147" s="6"/>
      <c r="K147" s="7"/>
      <c r="L147" s="7"/>
      <c r="M147" s="7"/>
      <c r="N147" s="8"/>
      <c r="O147" s="8"/>
      <c r="P147" s="8"/>
      <c r="Q147" s="8"/>
      <c r="R147" s="8"/>
      <c r="S147" s="8"/>
    </row>
    <row r="148" spans="2:19">
      <c r="B148" s="100"/>
      <c r="C148" s="101"/>
      <c r="D148" s="100"/>
      <c r="E148" s="100"/>
      <c r="F148" s="102"/>
      <c r="G148" s="100"/>
      <c r="H148" s="100"/>
      <c r="I148" s="100"/>
      <c r="J148" s="100"/>
      <c r="K148" s="103"/>
      <c r="L148" s="103"/>
      <c r="M148" s="103"/>
      <c r="N148" s="104"/>
      <c r="O148" s="104"/>
      <c r="P148" s="104"/>
      <c r="Q148" s="104"/>
      <c r="R148" s="104"/>
      <c r="S148" s="104"/>
    </row>
    <row r="149" spans="2:19">
      <c r="B149" s="6"/>
      <c r="C149" s="105"/>
      <c r="D149" s="6"/>
      <c r="E149" s="6"/>
      <c r="F149" s="106"/>
      <c r="G149" s="6"/>
      <c r="H149" s="6"/>
      <c r="I149" s="6"/>
      <c r="J149" s="6"/>
      <c r="K149" s="7"/>
      <c r="L149" s="7"/>
      <c r="M149" s="7"/>
      <c r="N149" s="8"/>
      <c r="O149" s="8"/>
      <c r="P149" s="8"/>
      <c r="Q149" s="8"/>
      <c r="R149" s="8"/>
      <c r="S149" s="8"/>
    </row>
    <row r="150" spans="2:19">
      <c r="B150" s="100"/>
      <c r="C150" s="101"/>
      <c r="D150" s="100"/>
      <c r="E150" s="100"/>
      <c r="F150" s="102"/>
      <c r="G150" s="100"/>
      <c r="H150" s="100"/>
      <c r="I150" s="100"/>
      <c r="J150" s="100"/>
      <c r="K150" s="103"/>
      <c r="L150" s="103"/>
      <c r="M150" s="103"/>
      <c r="N150" s="104"/>
      <c r="O150" s="104"/>
      <c r="P150" s="104"/>
      <c r="Q150" s="104"/>
      <c r="R150" s="104"/>
      <c r="S150" s="104"/>
    </row>
    <row r="151" spans="2:19">
      <c r="B151" s="6"/>
      <c r="C151" s="105"/>
      <c r="D151" s="6"/>
      <c r="E151" s="6"/>
      <c r="F151" s="106"/>
      <c r="G151" s="6"/>
      <c r="H151" s="6"/>
      <c r="I151" s="6"/>
      <c r="J151" s="6"/>
      <c r="K151" s="7"/>
      <c r="L151" s="7"/>
      <c r="M151" s="7"/>
      <c r="N151" s="8"/>
      <c r="O151" s="8"/>
      <c r="P151" s="8"/>
      <c r="Q151" s="8"/>
      <c r="R151" s="8"/>
      <c r="S151" s="8"/>
    </row>
    <row r="152" spans="2:19">
      <c r="B152" s="100"/>
      <c r="C152" s="101"/>
      <c r="D152" s="100"/>
      <c r="E152" s="100"/>
      <c r="F152" s="102"/>
      <c r="G152" s="100"/>
      <c r="H152" s="100"/>
      <c r="I152" s="100"/>
      <c r="J152" s="100"/>
      <c r="K152" s="103"/>
      <c r="L152" s="103"/>
      <c r="M152" s="103"/>
      <c r="N152" s="104"/>
      <c r="O152" s="104"/>
      <c r="P152" s="104"/>
      <c r="Q152" s="104"/>
      <c r="R152" s="104"/>
      <c r="S152" s="104"/>
    </row>
    <row r="153" spans="2:19">
      <c r="B153" s="6"/>
      <c r="C153" s="105"/>
      <c r="D153" s="6"/>
      <c r="E153" s="6"/>
      <c r="F153" s="106"/>
      <c r="G153" s="6"/>
      <c r="H153" s="6"/>
      <c r="I153" s="6"/>
      <c r="J153" s="6"/>
      <c r="K153" s="7"/>
      <c r="L153" s="7"/>
      <c r="M153" s="7"/>
      <c r="N153" s="8"/>
      <c r="O153" s="8"/>
      <c r="P153" s="8"/>
      <c r="Q153" s="8"/>
      <c r="R153" s="8"/>
      <c r="S153" s="8"/>
    </row>
    <row r="154" spans="2:19">
      <c r="B154" s="100"/>
      <c r="C154" s="101"/>
      <c r="D154" s="100"/>
      <c r="E154" s="100"/>
      <c r="F154" s="102"/>
      <c r="G154" s="100"/>
      <c r="H154" s="100"/>
      <c r="I154" s="100"/>
      <c r="J154" s="100"/>
      <c r="K154" s="103"/>
      <c r="L154" s="103"/>
      <c r="M154" s="103"/>
      <c r="N154" s="104"/>
      <c r="O154" s="104"/>
      <c r="P154" s="104"/>
      <c r="Q154" s="104"/>
      <c r="R154" s="104"/>
      <c r="S154" s="104"/>
    </row>
    <row r="155" spans="2:19">
      <c r="B155" s="6"/>
      <c r="C155" s="105"/>
      <c r="D155" s="6"/>
      <c r="E155" s="6"/>
      <c r="F155" s="106"/>
      <c r="G155" s="6"/>
      <c r="H155" s="6"/>
      <c r="I155" s="6"/>
      <c r="J155" s="6"/>
      <c r="K155" s="7"/>
      <c r="L155" s="7"/>
      <c r="M155" s="7"/>
      <c r="N155" s="8"/>
      <c r="O155" s="8"/>
      <c r="P155" s="8"/>
      <c r="Q155" s="8"/>
      <c r="R155" s="8"/>
      <c r="S155" s="8"/>
    </row>
    <row r="156" spans="2:19">
      <c r="B156" s="100"/>
      <c r="C156" s="101"/>
      <c r="D156" s="100"/>
      <c r="E156" s="100"/>
      <c r="F156" s="102"/>
      <c r="G156" s="100"/>
      <c r="H156" s="100"/>
      <c r="I156" s="100"/>
      <c r="J156" s="100"/>
      <c r="K156" s="103"/>
      <c r="L156" s="103"/>
      <c r="M156" s="103"/>
      <c r="N156" s="104"/>
      <c r="O156" s="104"/>
      <c r="P156" s="104"/>
      <c r="Q156" s="104"/>
      <c r="R156" s="104"/>
      <c r="S156" s="104"/>
    </row>
    <row r="157" spans="2:19">
      <c r="B157" s="6"/>
      <c r="C157" s="105"/>
      <c r="D157" s="6"/>
      <c r="E157" s="6"/>
      <c r="F157" s="106"/>
      <c r="G157" s="6"/>
      <c r="H157" s="6"/>
      <c r="I157" s="6"/>
      <c r="J157" s="6"/>
      <c r="K157" s="7"/>
      <c r="L157" s="7"/>
      <c r="M157" s="7"/>
      <c r="N157" s="8"/>
      <c r="O157" s="8"/>
      <c r="P157" s="8"/>
      <c r="Q157" s="8"/>
      <c r="R157" s="8"/>
      <c r="S157" s="8"/>
    </row>
    <row r="158" spans="2:19">
      <c r="B158" s="100"/>
      <c r="C158" s="101"/>
      <c r="D158" s="100"/>
      <c r="E158" s="100"/>
      <c r="F158" s="102"/>
      <c r="G158" s="100"/>
      <c r="H158" s="100"/>
      <c r="I158" s="100"/>
      <c r="J158" s="100"/>
      <c r="K158" s="103"/>
      <c r="L158" s="103"/>
      <c r="M158" s="103"/>
      <c r="N158" s="104"/>
      <c r="O158" s="104"/>
      <c r="P158" s="104"/>
      <c r="Q158" s="104"/>
      <c r="R158" s="104"/>
      <c r="S158" s="104"/>
    </row>
    <row r="159" spans="2:19">
      <c r="B159" s="6"/>
      <c r="C159" s="105"/>
      <c r="D159" s="6"/>
      <c r="E159" s="6"/>
      <c r="F159" s="106"/>
      <c r="G159" s="6"/>
      <c r="H159" s="6"/>
      <c r="I159" s="6"/>
      <c r="J159" s="6"/>
      <c r="K159" s="7"/>
      <c r="L159" s="7"/>
      <c r="M159" s="7"/>
      <c r="N159" s="8"/>
      <c r="O159" s="8"/>
      <c r="P159" s="8"/>
      <c r="Q159" s="8"/>
      <c r="R159" s="8"/>
      <c r="S159" s="8"/>
    </row>
    <row r="160" spans="2:19">
      <c r="B160" s="100"/>
      <c r="C160" s="101"/>
      <c r="D160" s="100"/>
      <c r="E160" s="100"/>
      <c r="F160" s="102"/>
      <c r="G160" s="100"/>
      <c r="H160" s="100"/>
      <c r="I160" s="100"/>
      <c r="J160" s="100"/>
      <c r="K160" s="103"/>
      <c r="L160" s="103"/>
      <c r="M160" s="103"/>
      <c r="N160" s="104"/>
      <c r="O160" s="104"/>
      <c r="P160" s="104"/>
      <c r="Q160" s="104"/>
      <c r="R160" s="104"/>
      <c r="S160" s="104"/>
    </row>
    <row r="161" spans="2:19">
      <c r="B161" s="6"/>
      <c r="C161" s="105"/>
      <c r="D161" s="6"/>
      <c r="E161" s="6"/>
      <c r="F161" s="106"/>
      <c r="G161" s="6"/>
      <c r="H161" s="6"/>
      <c r="I161" s="6"/>
      <c r="J161" s="6"/>
      <c r="K161" s="7"/>
      <c r="L161" s="7"/>
      <c r="M161" s="7"/>
      <c r="N161" s="8"/>
      <c r="O161" s="8"/>
      <c r="P161" s="8"/>
      <c r="Q161" s="8"/>
      <c r="R161" s="8"/>
      <c r="S161" s="8"/>
    </row>
    <row r="162" spans="2:19">
      <c r="B162" s="100"/>
      <c r="C162" s="101"/>
      <c r="D162" s="100"/>
      <c r="E162" s="100"/>
      <c r="F162" s="102"/>
      <c r="G162" s="100"/>
      <c r="H162" s="100"/>
      <c r="I162" s="100"/>
      <c r="J162" s="100"/>
      <c r="K162" s="103"/>
      <c r="L162" s="103"/>
      <c r="M162" s="103"/>
      <c r="N162" s="104"/>
      <c r="O162" s="104"/>
      <c r="P162" s="104"/>
      <c r="Q162" s="104"/>
      <c r="R162" s="104"/>
      <c r="S162" s="104"/>
    </row>
    <row r="163" spans="2:19">
      <c r="B163" s="6"/>
      <c r="C163" s="105"/>
      <c r="D163" s="6"/>
      <c r="E163" s="6"/>
      <c r="F163" s="106"/>
      <c r="G163" s="6"/>
      <c r="H163" s="6"/>
      <c r="I163" s="6"/>
      <c r="J163" s="6"/>
      <c r="K163" s="7"/>
      <c r="L163" s="7"/>
      <c r="M163" s="7"/>
      <c r="N163" s="8"/>
      <c r="O163" s="8"/>
      <c r="P163" s="8"/>
      <c r="Q163" s="8"/>
      <c r="R163" s="8"/>
      <c r="S163" s="8"/>
    </row>
    <row r="164" spans="2:19">
      <c r="B164" s="100"/>
      <c r="C164" s="101"/>
      <c r="D164" s="100"/>
      <c r="E164" s="100"/>
      <c r="F164" s="102"/>
      <c r="G164" s="100"/>
      <c r="H164" s="100"/>
      <c r="I164" s="100"/>
      <c r="J164" s="100"/>
      <c r="K164" s="103"/>
      <c r="L164" s="103"/>
      <c r="M164" s="103"/>
      <c r="N164" s="104"/>
      <c r="O164" s="104"/>
      <c r="P164" s="104"/>
      <c r="Q164" s="104"/>
      <c r="R164" s="104"/>
      <c r="S164" s="104"/>
    </row>
    <row r="165" spans="2:19">
      <c r="B165" s="6"/>
      <c r="C165" s="105"/>
      <c r="D165" s="6"/>
      <c r="E165" s="6"/>
      <c r="F165" s="106"/>
      <c r="G165" s="6"/>
      <c r="H165" s="6"/>
      <c r="I165" s="6"/>
      <c r="J165" s="6"/>
      <c r="K165" s="7"/>
      <c r="L165" s="7"/>
      <c r="M165" s="7"/>
      <c r="N165" s="8"/>
      <c r="O165" s="8"/>
      <c r="P165" s="8"/>
      <c r="Q165" s="8"/>
      <c r="R165" s="8"/>
      <c r="S165" s="8"/>
    </row>
    <row r="166" spans="2:19">
      <c r="B166" s="100"/>
      <c r="C166" s="101"/>
      <c r="D166" s="100"/>
      <c r="E166" s="100"/>
      <c r="F166" s="102"/>
      <c r="G166" s="100"/>
      <c r="H166" s="100"/>
      <c r="I166" s="100"/>
      <c r="J166" s="100"/>
      <c r="K166" s="103"/>
      <c r="L166" s="103"/>
      <c r="M166" s="103"/>
      <c r="N166" s="104"/>
      <c r="O166" s="104"/>
      <c r="P166" s="104"/>
      <c r="Q166" s="104"/>
      <c r="R166" s="104"/>
      <c r="S166" s="104"/>
    </row>
    <row r="167" spans="2:19">
      <c r="B167" s="6"/>
      <c r="C167" s="105"/>
      <c r="D167" s="6"/>
      <c r="E167" s="6"/>
      <c r="F167" s="106"/>
      <c r="G167" s="6"/>
      <c r="H167" s="6"/>
      <c r="I167" s="6"/>
      <c r="J167" s="6"/>
      <c r="K167" s="7"/>
      <c r="L167" s="7"/>
      <c r="M167" s="7"/>
      <c r="N167" s="8"/>
      <c r="O167" s="8"/>
      <c r="P167" s="8"/>
      <c r="Q167" s="8"/>
      <c r="R167" s="8"/>
      <c r="S167" s="8"/>
    </row>
    <row r="168" spans="2:19">
      <c r="B168" s="100"/>
      <c r="C168" s="101"/>
      <c r="D168" s="100"/>
      <c r="E168" s="100"/>
      <c r="F168" s="102"/>
      <c r="G168" s="100"/>
      <c r="H168" s="100"/>
      <c r="I168" s="100"/>
      <c r="J168" s="100"/>
      <c r="K168" s="103"/>
      <c r="L168" s="103"/>
      <c r="M168" s="103"/>
      <c r="N168" s="104"/>
      <c r="O168" s="104"/>
      <c r="P168" s="104"/>
      <c r="Q168" s="104"/>
      <c r="R168" s="104"/>
      <c r="S168" s="104"/>
    </row>
    <row r="169" spans="2:19">
      <c r="B169" s="6"/>
      <c r="C169" s="105"/>
      <c r="D169" s="6"/>
      <c r="E169" s="6"/>
      <c r="F169" s="106"/>
      <c r="G169" s="6"/>
      <c r="H169" s="6"/>
      <c r="I169" s="6"/>
      <c r="J169" s="6"/>
      <c r="K169" s="7"/>
      <c r="L169" s="7"/>
      <c r="M169" s="7"/>
      <c r="N169" s="8"/>
      <c r="O169" s="8"/>
      <c r="P169" s="8"/>
      <c r="Q169" s="8"/>
      <c r="R169" s="8"/>
      <c r="S169" s="8"/>
    </row>
    <row r="170" spans="2:19">
      <c r="B170" s="100"/>
      <c r="C170" s="101"/>
      <c r="D170" s="100"/>
      <c r="E170" s="100"/>
      <c r="F170" s="102"/>
      <c r="G170" s="100"/>
      <c r="H170" s="100"/>
      <c r="I170" s="100"/>
      <c r="J170" s="100"/>
      <c r="K170" s="103"/>
      <c r="L170" s="103"/>
      <c r="M170" s="103"/>
      <c r="N170" s="104"/>
      <c r="O170" s="104"/>
      <c r="P170" s="104"/>
      <c r="Q170" s="104"/>
      <c r="R170" s="104"/>
      <c r="S170" s="104"/>
    </row>
    <row r="171" spans="2:19">
      <c r="B171" s="6"/>
      <c r="C171" s="105"/>
      <c r="D171" s="6"/>
      <c r="E171" s="6"/>
      <c r="F171" s="106"/>
      <c r="G171" s="6"/>
      <c r="H171" s="6"/>
      <c r="I171" s="6"/>
      <c r="J171" s="6"/>
      <c r="K171" s="7"/>
      <c r="L171" s="7"/>
      <c r="M171" s="7"/>
      <c r="N171" s="8"/>
      <c r="O171" s="8"/>
      <c r="P171" s="8"/>
      <c r="Q171" s="8"/>
      <c r="R171" s="8"/>
      <c r="S171" s="8"/>
    </row>
    <row r="172" spans="2:19">
      <c r="B172" s="100"/>
      <c r="C172" s="101"/>
      <c r="D172" s="100"/>
      <c r="E172" s="100"/>
      <c r="F172" s="102"/>
      <c r="G172" s="100"/>
      <c r="H172" s="100"/>
      <c r="I172" s="100"/>
      <c r="J172" s="100"/>
      <c r="K172" s="103"/>
      <c r="L172" s="103"/>
      <c r="M172" s="103"/>
      <c r="N172" s="104"/>
      <c r="O172" s="104"/>
      <c r="P172" s="104"/>
      <c r="Q172" s="104"/>
      <c r="R172" s="104"/>
      <c r="S172" s="104"/>
    </row>
    <row r="173" spans="2:19">
      <c r="B173" s="6"/>
      <c r="C173" s="105"/>
      <c r="D173" s="6"/>
      <c r="E173" s="6"/>
      <c r="F173" s="106"/>
      <c r="G173" s="6"/>
      <c r="H173" s="6"/>
      <c r="I173" s="6"/>
      <c r="J173" s="6"/>
      <c r="K173" s="7"/>
      <c r="L173" s="7"/>
      <c r="M173" s="7"/>
      <c r="N173" s="8"/>
      <c r="O173" s="8"/>
      <c r="P173" s="8"/>
      <c r="Q173" s="8"/>
      <c r="R173" s="8"/>
      <c r="S173" s="8"/>
    </row>
    <row r="174" spans="2:19">
      <c r="B174" s="100"/>
      <c r="C174" s="101"/>
      <c r="D174" s="100"/>
      <c r="E174" s="100"/>
      <c r="F174" s="102"/>
      <c r="G174" s="100"/>
      <c r="H174" s="100"/>
      <c r="I174" s="100"/>
      <c r="J174" s="100"/>
      <c r="K174" s="103"/>
      <c r="L174" s="103"/>
      <c r="M174" s="103"/>
      <c r="N174" s="104"/>
      <c r="O174" s="104"/>
      <c r="P174" s="104"/>
      <c r="Q174" s="104"/>
      <c r="R174" s="104"/>
      <c r="S174" s="104"/>
    </row>
    <row r="175" spans="2:19">
      <c r="B175" s="6"/>
      <c r="C175" s="105"/>
      <c r="D175" s="6"/>
      <c r="E175" s="6"/>
      <c r="F175" s="106"/>
      <c r="G175" s="6"/>
      <c r="H175" s="6"/>
      <c r="I175" s="6"/>
      <c r="J175" s="6"/>
      <c r="K175" s="7"/>
      <c r="L175" s="7"/>
      <c r="M175" s="7"/>
      <c r="N175" s="8"/>
      <c r="O175" s="8"/>
      <c r="P175" s="8"/>
      <c r="Q175" s="8"/>
      <c r="R175" s="8"/>
      <c r="S175" s="8"/>
    </row>
    <row r="176" spans="2:19">
      <c r="B176" s="100"/>
      <c r="C176" s="101"/>
      <c r="D176" s="100"/>
      <c r="E176" s="100"/>
      <c r="F176" s="102"/>
      <c r="G176" s="100"/>
      <c r="H176" s="100"/>
      <c r="I176" s="100"/>
      <c r="J176" s="100"/>
      <c r="K176" s="103"/>
      <c r="L176" s="103"/>
      <c r="M176" s="103"/>
      <c r="N176" s="104"/>
      <c r="O176" s="104"/>
      <c r="P176" s="104"/>
      <c r="Q176" s="104"/>
      <c r="R176" s="104"/>
      <c r="S176" s="104"/>
    </row>
    <row r="177" spans="2:19">
      <c r="B177" s="6"/>
      <c r="C177" s="105"/>
      <c r="D177" s="6"/>
      <c r="E177" s="6"/>
      <c r="F177" s="106"/>
      <c r="G177" s="6"/>
      <c r="H177" s="6"/>
      <c r="I177" s="6"/>
      <c r="J177" s="6"/>
      <c r="K177" s="7"/>
      <c r="L177" s="7"/>
      <c r="M177" s="7"/>
      <c r="N177" s="8"/>
      <c r="O177" s="8"/>
      <c r="P177" s="8"/>
      <c r="Q177" s="8"/>
      <c r="R177" s="8"/>
      <c r="S177" s="8"/>
    </row>
    <row r="178" spans="2:19">
      <c r="B178" s="100"/>
      <c r="C178" s="101"/>
      <c r="D178" s="100"/>
      <c r="E178" s="100"/>
      <c r="F178" s="102"/>
      <c r="G178" s="100"/>
      <c r="H178" s="100"/>
      <c r="I178" s="100"/>
      <c r="J178" s="100"/>
      <c r="K178" s="103"/>
      <c r="L178" s="103"/>
      <c r="M178" s="103"/>
      <c r="N178" s="104"/>
      <c r="O178" s="104"/>
      <c r="P178" s="104"/>
      <c r="Q178" s="104"/>
      <c r="R178" s="104"/>
      <c r="S178" s="104"/>
    </row>
    <row r="179" spans="2:19">
      <c r="B179" s="6"/>
      <c r="C179" s="105"/>
      <c r="D179" s="6"/>
      <c r="E179" s="6"/>
      <c r="F179" s="106"/>
      <c r="G179" s="6"/>
      <c r="H179" s="6"/>
      <c r="I179" s="6"/>
      <c r="J179" s="6"/>
      <c r="K179" s="7"/>
      <c r="L179" s="7"/>
      <c r="M179" s="7"/>
      <c r="N179" s="8"/>
      <c r="O179" s="8"/>
      <c r="P179" s="8"/>
      <c r="Q179" s="8"/>
      <c r="R179" s="8"/>
      <c r="S179" s="8"/>
    </row>
    <row r="180" spans="2:19">
      <c r="B180" s="100"/>
      <c r="C180" s="101"/>
      <c r="D180" s="100"/>
      <c r="E180" s="100"/>
      <c r="F180" s="102"/>
      <c r="G180" s="100"/>
      <c r="H180" s="100"/>
      <c r="I180" s="100"/>
      <c r="J180" s="100"/>
      <c r="K180" s="103"/>
      <c r="L180" s="103"/>
      <c r="M180" s="103"/>
      <c r="N180" s="104"/>
      <c r="O180" s="104"/>
      <c r="P180" s="104"/>
      <c r="Q180" s="104"/>
      <c r="R180" s="104"/>
      <c r="S180" s="104"/>
    </row>
    <row r="181" spans="2:19">
      <c r="B181" s="6"/>
      <c r="C181" s="105"/>
      <c r="D181" s="6"/>
      <c r="E181" s="6"/>
      <c r="F181" s="106"/>
      <c r="G181" s="6"/>
      <c r="H181" s="6"/>
      <c r="I181" s="6"/>
      <c r="J181" s="6"/>
      <c r="K181" s="7"/>
      <c r="L181" s="7"/>
      <c r="M181" s="7"/>
      <c r="N181" s="8"/>
      <c r="O181" s="8"/>
      <c r="P181" s="8"/>
      <c r="Q181" s="8"/>
      <c r="R181" s="8"/>
      <c r="S181" s="8"/>
    </row>
    <row r="182" spans="2:19">
      <c r="B182" s="100"/>
      <c r="C182" s="101"/>
      <c r="D182" s="100"/>
      <c r="E182" s="100"/>
      <c r="F182" s="102"/>
      <c r="G182" s="100"/>
      <c r="H182" s="100"/>
      <c r="I182" s="100"/>
      <c r="J182" s="100"/>
      <c r="K182" s="103"/>
      <c r="L182" s="103"/>
      <c r="M182" s="103"/>
      <c r="N182" s="104"/>
      <c r="O182" s="104"/>
      <c r="P182" s="104"/>
      <c r="Q182" s="104"/>
      <c r="R182" s="104"/>
      <c r="S182" s="104"/>
    </row>
    <row r="183" spans="2:19">
      <c r="B183" s="6"/>
      <c r="C183" s="105"/>
      <c r="D183" s="6"/>
      <c r="E183" s="6"/>
      <c r="F183" s="106"/>
      <c r="G183" s="6"/>
      <c r="H183" s="6"/>
      <c r="I183" s="6"/>
      <c r="J183" s="6"/>
      <c r="K183" s="7"/>
      <c r="L183" s="7"/>
      <c r="M183" s="7"/>
      <c r="N183" s="8"/>
      <c r="O183" s="8"/>
      <c r="P183" s="8"/>
      <c r="Q183" s="8"/>
      <c r="R183" s="8"/>
      <c r="S183" s="8"/>
    </row>
    <row r="184" spans="2:19">
      <c r="B184" s="100"/>
      <c r="C184" s="101"/>
      <c r="D184" s="100"/>
      <c r="E184" s="100"/>
      <c r="F184" s="102"/>
      <c r="G184" s="100"/>
      <c r="H184" s="100"/>
      <c r="I184" s="100"/>
      <c r="J184" s="100"/>
      <c r="K184" s="103"/>
      <c r="L184" s="103"/>
      <c r="M184" s="103"/>
      <c r="N184" s="104"/>
      <c r="O184" s="104"/>
      <c r="P184" s="104"/>
      <c r="Q184" s="104"/>
      <c r="R184" s="104"/>
      <c r="S184" s="104"/>
    </row>
    <row r="185" spans="2:19">
      <c r="B185" s="6"/>
      <c r="C185" s="105"/>
      <c r="D185" s="6"/>
      <c r="E185" s="6"/>
      <c r="F185" s="106"/>
      <c r="G185" s="6"/>
      <c r="H185" s="6"/>
      <c r="I185" s="6"/>
      <c r="J185" s="6"/>
      <c r="K185" s="7"/>
      <c r="L185" s="7"/>
      <c r="M185" s="7"/>
      <c r="N185" s="8"/>
      <c r="O185" s="8"/>
      <c r="P185" s="8"/>
      <c r="Q185" s="8"/>
      <c r="R185" s="8"/>
      <c r="S185" s="8"/>
    </row>
    <row r="186" spans="2:19">
      <c r="B186" s="100"/>
      <c r="C186" s="101"/>
      <c r="D186" s="100"/>
      <c r="E186" s="100"/>
      <c r="F186" s="102"/>
      <c r="G186" s="100"/>
      <c r="H186" s="100"/>
      <c r="I186" s="100"/>
      <c r="J186" s="100"/>
      <c r="K186" s="103"/>
      <c r="L186" s="103"/>
      <c r="M186" s="103"/>
      <c r="N186" s="104"/>
      <c r="O186" s="104"/>
      <c r="P186" s="104"/>
      <c r="Q186" s="104"/>
      <c r="R186" s="104"/>
      <c r="S186" s="104"/>
    </row>
    <row r="187" spans="2:19">
      <c r="B187" s="6"/>
      <c r="C187" s="105"/>
      <c r="D187" s="6"/>
      <c r="E187" s="6"/>
      <c r="F187" s="106"/>
      <c r="G187" s="6"/>
      <c r="H187" s="6"/>
      <c r="I187" s="6"/>
      <c r="J187" s="6"/>
      <c r="K187" s="7"/>
      <c r="L187" s="7"/>
      <c r="M187" s="7"/>
      <c r="N187" s="8"/>
      <c r="O187" s="8"/>
      <c r="P187" s="8"/>
      <c r="Q187" s="8"/>
      <c r="R187" s="8"/>
      <c r="S187" s="8"/>
    </row>
    <row r="188" spans="2:19">
      <c r="B188" s="100"/>
      <c r="C188" s="101"/>
      <c r="D188" s="100"/>
      <c r="E188" s="100"/>
      <c r="F188" s="102"/>
      <c r="G188" s="100"/>
      <c r="H188" s="100"/>
      <c r="I188" s="100"/>
      <c r="J188" s="100"/>
      <c r="K188" s="103"/>
      <c r="L188" s="103"/>
      <c r="M188" s="103"/>
      <c r="N188" s="104"/>
      <c r="O188" s="104"/>
      <c r="P188" s="104"/>
      <c r="Q188" s="104"/>
      <c r="R188" s="104"/>
      <c r="S188" s="104"/>
    </row>
    <row r="189" spans="2:19">
      <c r="B189" s="6"/>
      <c r="C189" s="105"/>
      <c r="D189" s="6"/>
      <c r="E189" s="6"/>
      <c r="F189" s="106"/>
      <c r="G189" s="6"/>
      <c r="H189" s="6"/>
      <c r="I189" s="6"/>
      <c r="J189" s="6"/>
      <c r="K189" s="7"/>
      <c r="L189" s="7"/>
      <c r="M189" s="7"/>
      <c r="N189" s="8"/>
      <c r="O189" s="8"/>
      <c r="P189" s="8"/>
      <c r="Q189" s="8"/>
      <c r="R189" s="8"/>
      <c r="S189" s="8"/>
    </row>
    <row r="190" spans="2:19">
      <c r="B190" s="100"/>
      <c r="C190" s="101"/>
      <c r="D190" s="100"/>
      <c r="E190" s="100"/>
      <c r="F190" s="102"/>
      <c r="G190" s="100"/>
      <c r="H190" s="100"/>
      <c r="I190" s="100"/>
      <c r="J190" s="100"/>
      <c r="K190" s="103"/>
      <c r="L190" s="103"/>
      <c r="M190" s="103"/>
      <c r="N190" s="104"/>
      <c r="O190" s="104"/>
      <c r="P190" s="104"/>
      <c r="Q190" s="104"/>
      <c r="R190" s="104"/>
      <c r="S190" s="104"/>
    </row>
    <row r="191" spans="2:19">
      <c r="B191" s="6"/>
      <c r="C191" s="105"/>
      <c r="D191" s="6"/>
      <c r="E191" s="6"/>
      <c r="F191" s="106"/>
      <c r="G191" s="6"/>
      <c r="H191" s="6"/>
      <c r="I191" s="6"/>
      <c r="J191" s="6"/>
      <c r="K191" s="7"/>
      <c r="L191" s="7"/>
      <c r="M191" s="7"/>
      <c r="N191" s="8"/>
      <c r="O191" s="8"/>
      <c r="P191" s="8"/>
      <c r="Q191" s="8"/>
      <c r="R191" s="8"/>
      <c r="S191" s="8"/>
    </row>
    <row r="192" spans="2:19">
      <c r="B192" s="100"/>
      <c r="C192" s="101"/>
      <c r="D192" s="100"/>
      <c r="E192" s="100"/>
      <c r="F192" s="102"/>
      <c r="G192" s="100"/>
      <c r="H192" s="100"/>
      <c r="I192" s="100"/>
      <c r="J192" s="100"/>
      <c r="K192" s="103"/>
      <c r="L192" s="103"/>
      <c r="M192" s="103"/>
      <c r="N192" s="104"/>
      <c r="O192" s="104"/>
      <c r="P192" s="104"/>
      <c r="Q192" s="104"/>
      <c r="R192" s="104"/>
      <c r="S192" s="104"/>
    </row>
    <row r="193" spans="2:19">
      <c r="B193" s="6"/>
      <c r="C193" s="105"/>
      <c r="D193" s="6"/>
      <c r="E193" s="6"/>
      <c r="F193" s="106"/>
      <c r="G193" s="6"/>
      <c r="H193" s="6"/>
      <c r="I193" s="6"/>
      <c r="J193" s="6"/>
      <c r="K193" s="7"/>
      <c r="L193" s="7"/>
      <c r="M193" s="7"/>
      <c r="N193" s="8"/>
      <c r="O193" s="8"/>
      <c r="P193" s="8"/>
      <c r="Q193" s="8"/>
      <c r="R193" s="8"/>
      <c r="S193" s="8"/>
    </row>
    <row r="194" spans="2:19">
      <c r="B194" s="100"/>
      <c r="C194" s="101"/>
      <c r="D194" s="100"/>
      <c r="E194" s="100"/>
      <c r="F194" s="102"/>
      <c r="G194" s="100"/>
      <c r="H194" s="100"/>
      <c r="I194" s="100"/>
      <c r="J194" s="100"/>
      <c r="K194" s="103"/>
      <c r="L194" s="103"/>
      <c r="M194" s="103"/>
      <c r="N194" s="104"/>
      <c r="O194" s="104"/>
      <c r="P194" s="104"/>
      <c r="Q194" s="104"/>
      <c r="R194" s="104"/>
      <c r="S194" s="104"/>
    </row>
    <row r="195" spans="2:19">
      <c r="B195" s="6"/>
      <c r="C195" s="105"/>
      <c r="D195" s="6"/>
      <c r="E195" s="6"/>
      <c r="F195" s="106"/>
      <c r="G195" s="6"/>
      <c r="H195" s="6"/>
      <c r="I195" s="6"/>
      <c r="J195" s="6"/>
      <c r="K195" s="7"/>
      <c r="L195" s="7"/>
      <c r="M195" s="7"/>
      <c r="N195" s="8"/>
      <c r="O195" s="8"/>
      <c r="P195" s="8"/>
      <c r="Q195" s="8"/>
      <c r="R195" s="8"/>
      <c r="S195" s="8"/>
    </row>
    <row r="196" spans="2:19">
      <c r="B196" s="100"/>
      <c r="C196" s="101"/>
      <c r="D196" s="100"/>
      <c r="E196" s="100"/>
      <c r="F196" s="102"/>
      <c r="G196" s="100"/>
      <c r="H196" s="100"/>
      <c r="I196" s="100"/>
      <c r="J196" s="100"/>
      <c r="K196" s="103"/>
      <c r="L196" s="103"/>
      <c r="M196" s="103"/>
      <c r="N196" s="104"/>
      <c r="O196" s="104"/>
      <c r="P196" s="104"/>
      <c r="Q196" s="104"/>
      <c r="R196" s="104"/>
      <c r="S196" s="104"/>
    </row>
    <row r="197" spans="2:19">
      <c r="B197" s="6"/>
      <c r="C197" s="105"/>
      <c r="D197" s="6"/>
      <c r="E197" s="6"/>
      <c r="F197" s="106"/>
      <c r="G197" s="6"/>
      <c r="H197" s="6"/>
      <c r="I197" s="6"/>
      <c r="J197" s="6"/>
      <c r="K197" s="7"/>
      <c r="L197" s="7"/>
      <c r="M197" s="7"/>
      <c r="N197" s="8"/>
      <c r="O197" s="8"/>
      <c r="P197" s="8"/>
      <c r="Q197" s="8"/>
      <c r="R197" s="8"/>
      <c r="S197" s="8"/>
    </row>
    <row r="198" spans="2:19">
      <c r="B198" s="100"/>
      <c r="C198" s="101"/>
      <c r="D198" s="100"/>
      <c r="E198" s="100"/>
      <c r="F198" s="102"/>
      <c r="G198" s="100"/>
      <c r="H198" s="100"/>
      <c r="I198" s="100"/>
      <c r="J198" s="100"/>
      <c r="K198" s="103"/>
      <c r="L198" s="103"/>
      <c r="M198" s="103"/>
      <c r="N198" s="104"/>
      <c r="O198" s="104"/>
      <c r="P198" s="104"/>
      <c r="Q198" s="104"/>
      <c r="R198" s="104"/>
      <c r="S198" s="104"/>
    </row>
    <row r="199" spans="2:19">
      <c r="B199" s="6"/>
      <c r="C199" s="105"/>
      <c r="D199" s="6"/>
      <c r="E199" s="6"/>
      <c r="F199" s="106"/>
      <c r="G199" s="6"/>
      <c r="H199" s="6"/>
      <c r="I199" s="6"/>
      <c r="J199" s="6"/>
      <c r="K199" s="7"/>
      <c r="L199" s="7"/>
      <c r="M199" s="7"/>
      <c r="N199" s="8"/>
      <c r="O199" s="8"/>
      <c r="P199" s="8"/>
      <c r="Q199" s="8"/>
      <c r="R199" s="8"/>
      <c r="S199" s="8"/>
    </row>
    <row r="200" spans="2:19">
      <c r="B200" s="100"/>
      <c r="C200" s="101"/>
      <c r="D200" s="100"/>
      <c r="E200" s="100"/>
      <c r="F200" s="102"/>
      <c r="G200" s="100"/>
      <c r="H200" s="100"/>
      <c r="I200" s="100"/>
      <c r="J200" s="100"/>
      <c r="K200" s="103"/>
      <c r="L200" s="103"/>
      <c r="M200" s="103"/>
      <c r="N200" s="104"/>
      <c r="O200" s="104"/>
      <c r="P200" s="104"/>
      <c r="Q200" s="104"/>
      <c r="R200" s="104"/>
      <c r="S200" s="104"/>
    </row>
  </sheetData>
  <sheetProtection algorithmName="SHA-512" hashValue="+JC/Sd70eQY4zxhgEpLtMdCDfc6woAbDYeIxbKMuZ0MjHCzjKLI3HggrNRldvnEqtukCCP2XvH2L9q22pPLBfw==" saltValue="TqhidQsKejwqooR3Y/oW3g==" spinCount="100000" sheet="1" objects="1" scenarios="1"/>
  <mergeCells count="4">
    <mergeCell ref="B6:J6"/>
    <mergeCell ref="K6:M6"/>
    <mergeCell ref="N6:P6"/>
    <mergeCell ref="Q6:S6"/>
  </mergeCells>
  <conditionalFormatting sqref="F8:F200">
    <cfRule type="colorScale" priority="1">
      <colorScale>
        <cfvo type="min"/>
        <cfvo type="percentile" val="50"/>
        <cfvo type="max"/>
        <color rgb="FF00B050"/>
        <color rgb="FFFFEB84"/>
        <color rgb="FFFF0000"/>
      </colorScale>
    </cfRule>
  </conditionalFormatting>
  <conditionalFormatting sqref="N8:S200">
    <cfRule type="colorScale" priority="2">
      <colorScale>
        <cfvo type="min"/>
        <cfvo type="percentile" val="50"/>
        <cfvo type="max"/>
        <color rgb="FF00B050"/>
        <color rgb="FFFFEB84"/>
        <color rgb="FFFF0000"/>
      </colorScale>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INDIRECT(Dropdowns!$O$80)</xm:f>
          </x14:formula1>
          <xm:sqref>C4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T200"/>
  <sheetViews>
    <sheetView showGridLines="0" workbookViewId="0">
      <pane xSplit="4" ySplit="7" topLeftCell="E8" activePane="bottomRight" state="frozen"/>
      <selection activeCell="B9" sqref="B9"/>
      <selection pane="topRight" activeCell="B9" sqref="B9"/>
      <selection pane="bottomLeft" activeCell="B9" sqref="B9"/>
      <selection pane="bottomRight" activeCell="B9" sqref="B9"/>
    </sheetView>
  </sheetViews>
  <sheetFormatPr baseColWidth="10" defaultColWidth="11.42578125" defaultRowHeight="15" outlineLevelCol="1"/>
  <cols>
    <col min="1" max="1" width="11.42578125" customWidth="1" outlineLevel="1"/>
    <col min="2" max="2" width="24.5703125" customWidth="1"/>
    <col min="3" max="3" width="23.85546875" customWidth="1"/>
    <col min="4" max="4" width="14" hidden="1" customWidth="1" outlineLevel="1"/>
    <col min="5" max="5" width="27.42578125" customWidth="1" collapsed="1"/>
    <col min="6" max="6" width="17.85546875" customWidth="1"/>
    <col min="7" max="7" width="16.85546875" customWidth="1"/>
    <col min="8" max="8" width="13" hidden="1" customWidth="1" outlineLevel="1"/>
    <col min="9" max="9" width="14.42578125" hidden="1" customWidth="1" outlineLevel="1"/>
    <col min="10" max="10" width="17.140625" hidden="1" customWidth="1" outlineLevel="1"/>
    <col min="11" max="13" width="14.42578125" hidden="1" customWidth="1" outlineLevel="1"/>
    <col min="14" max="14" width="14.42578125" customWidth="1" collapsed="1"/>
    <col min="15" max="16" width="14.42578125" customWidth="1"/>
    <col min="17" max="19" width="14.42578125" hidden="1" customWidth="1" outlineLevel="1"/>
    <col min="20" max="20" width="11.42578125" collapsed="1"/>
  </cols>
  <sheetData>
    <row r="2" spans="2:20" ht="21">
      <c r="B2" s="20" t="s">
        <v>608</v>
      </c>
    </row>
    <row r="3" spans="2:20" ht="3" customHeight="1" thickBot="1"/>
    <row r="4" spans="2:20" ht="16.5" thickBot="1">
      <c r="B4" s="3" t="s">
        <v>597</v>
      </c>
      <c r="C4" s="109" t="s">
        <v>600</v>
      </c>
    </row>
    <row r="5" spans="2:20" ht="3" customHeight="1"/>
    <row r="6" spans="2:20" ht="21" thickBot="1">
      <c r="B6" s="344" t="s">
        <v>596</v>
      </c>
      <c r="C6" s="344"/>
      <c r="D6" s="344"/>
      <c r="E6" s="344"/>
      <c r="F6" s="344"/>
      <c r="G6" s="344"/>
      <c r="H6" s="344"/>
      <c r="I6" s="344"/>
      <c r="J6" s="344"/>
      <c r="K6" s="344" t="s">
        <v>37</v>
      </c>
      <c r="L6" s="344"/>
      <c r="M6" s="344"/>
      <c r="N6" s="344" t="s">
        <v>38</v>
      </c>
      <c r="O6" s="344"/>
      <c r="P6" s="344"/>
      <c r="Q6" s="344" t="s">
        <v>39</v>
      </c>
      <c r="R6" s="344"/>
      <c r="S6" s="344"/>
      <c r="T6" s="38"/>
    </row>
    <row r="7" spans="2:20" ht="30.75" thickBot="1">
      <c r="B7" s="96" t="s">
        <v>167</v>
      </c>
      <c r="C7" s="96" t="s">
        <v>168</v>
      </c>
      <c r="D7" s="96" t="s">
        <v>83</v>
      </c>
      <c r="E7" s="96" t="s">
        <v>10</v>
      </c>
      <c r="F7" s="97" t="s">
        <v>23</v>
      </c>
      <c r="G7" s="98" t="s">
        <v>594</v>
      </c>
      <c r="H7" s="99" t="s">
        <v>595</v>
      </c>
      <c r="I7" s="99" t="s">
        <v>9</v>
      </c>
      <c r="J7" s="99" t="s">
        <v>172</v>
      </c>
      <c r="K7" s="98" t="s">
        <v>26</v>
      </c>
      <c r="L7" s="98" t="s">
        <v>27</v>
      </c>
      <c r="M7" s="98" t="s">
        <v>28</v>
      </c>
      <c r="N7" s="98" t="s">
        <v>29</v>
      </c>
      <c r="O7" s="98" t="s">
        <v>30</v>
      </c>
      <c r="P7" s="98" t="s">
        <v>31</v>
      </c>
      <c r="Q7" s="98" t="s">
        <v>32</v>
      </c>
      <c r="R7" s="98" t="s">
        <v>33</v>
      </c>
      <c r="S7" s="98" t="s">
        <v>34</v>
      </c>
    </row>
    <row r="8" spans="2:20">
      <c r="B8" s="100" t="str" cm="1">
        <f t="array" ref="B8:S17">_xlfn._xlws.SORT(_xlfn._xlws.FILTER(Dateneingabe_Emissionsquellen[],Dateneingabe_Emissionsquellen[1. Kategorie
(Dropdown)]="Pendeln_von_Mitarbeitenden_und_Studierenden"),VLOOKUP($C$4,Dropdowns!$O$81:$Q$87,2,FALSE),VLOOKUP($C$4,Dropdowns!$O$81:$Q$87,3,FALSE))</f>
        <v>Hauptcampus</v>
      </c>
      <c r="C8" s="101">
        <v>0</v>
      </c>
      <c r="D8" s="100" t="str">
        <v>Pendeln_von_Mitarbeitenden_und_Studierenden</v>
      </c>
      <c r="E8" s="100" t="str">
        <v>Bahn Unbekannt</v>
      </c>
      <c r="F8" s="102">
        <v>500</v>
      </c>
      <c r="G8" s="100" t="str">
        <v>Pkm</v>
      </c>
      <c r="H8" s="100">
        <v>0</v>
      </c>
      <c r="I8" s="100">
        <v>0</v>
      </c>
      <c r="J8" s="100">
        <v>0</v>
      </c>
      <c r="K8" s="103">
        <v>0</v>
      </c>
      <c r="L8" s="103">
        <v>0</v>
      </c>
      <c r="M8" s="103">
        <v>6.9499999999999995E-5</v>
      </c>
      <c r="N8" s="104">
        <v>0</v>
      </c>
      <c r="O8" s="104">
        <v>0</v>
      </c>
      <c r="P8" s="104">
        <v>3.4749999999999996E-2</v>
      </c>
      <c r="Q8" s="104" t="str">
        <v>Gilt nur für Strom</v>
      </c>
      <c r="R8" s="104" t="str">
        <v>Gilt nur für Strom</v>
      </c>
      <c r="S8" s="104" t="str">
        <v>Gilt nur für Strom</v>
      </c>
    </row>
    <row r="9" spans="2:20">
      <c r="B9" s="6">
        <v>0</v>
      </c>
      <c r="C9" s="105">
        <v>0</v>
      </c>
      <c r="D9" s="6" t="str">
        <v>Pendeln_von_Mitarbeitenden_und_Studierenden</v>
      </c>
      <c r="E9" s="6">
        <v>0</v>
      </c>
      <c r="F9" s="106">
        <v>0</v>
      </c>
      <c r="G9" s="6" t="str">
        <v/>
      </c>
      <c r="H9" s="6">
        <v>0</v>
      </c>
      <c r="I9" s="6">
        <v>0</v>
      </c>
      <c r="J9" s="6">
        <v>0</v>
      </c>
      <c r="K9" s="7" t="str">
        <v/>
      </c>
      <c r="L9" s="7" t="str">
        <v/>
      </c>
      <c r="M9" s="7" t="str">
        <v/>
      </c>
      <c r="N9" s="8" t="str">
        <v/>
      </c>
      <c r="O9" s="8" t="str">
        <v/>
      </c>
      <c r="P9" s="8" t="str">
        <v/>
      </c>
      <c r="Q9" s="8" t="str">
        <v>Gilt nur für Strom</v>
      </c>
      <c r="R9" s="8" t="str">
        <v>Gilt nur für Strom</v>
      </c>
      <c r="S9" s="8" t="str">
        <v>Gilt nur für Strom</v>
      </c>
    </row>
    <row r="10" spans="2:20">
      <c r="B10" s="100">
        <v>0</v>
      </c>
      <c r="C10" s="101">
        <v>0</v>
      </c>
      <c r="D10" s="100" t="str">
        <v>Pendeln_von_Mitarbeitenden_und_Studierenden</v>
      </c>
      <c r="E10" s="100">
        <v>0</v>
      </c>
      <c r="F10" s="102">
        <v>0</v>
      </c>
      <c r="G10" s="100" t="str">
        <v/>
      </c>
      <c r="H10" s="100">
        <v>0</v>
      </c>
      <c r="I10" s="100">
        <v>0</v>
      </c>
      <c r="J10" s="100">
        <v>0</v>
      </c>
      <c r="K10" s="103" t="str">
        <v/>
      </c>
      <c r="L10" s="103" t="str">
        <v/>
      </c>
      <c r="M10" s="103" t="str">
        <v/>
      </c>
      <c r="N10" s="104" t="str">
        <v/>
      </c>
      <c r="O10" s="104" t="str">
        <v/>
      </c>
      <c r="P10" s="104" t="str">
        <v/>
      </c>
      <c r="Q10" s="104" t="str">
        <v>Gilt nur für Strom</v>
      </c>
      <c r="R10" s="104" t="str">
        <v>Gilt nur für Strom</v>
      </c>
      <c r="S10" s="104" t="str">
        <v>Gilt nur für Strom</v>
      </c>
    </row>
    <row r="11" spans="2:20">
      <c r="B11" s="6">
        <v>0</v>
      </c>
      <c r="C11" s="105">
        <v>0</v>
      </c>
      <c r="D11" s="6" t="str">
        <v>Pendeln_von_Mitarbeitenden_und_Studierenden</v>
      </c>
      <c r="E11" s="6">
        <v>0</v>
      </c>
      <c r="F11" s="106">
        <v>0</v>
      </c>
      <c r="G11" s="6" t="str">
        <v/>
      </c>
      <c r="H11" s="6">
        <v>0</v>
      </c>
      <c r="I11" s="6">
        <v>0</v>
      </c>
      <c r="J11" s="6">
        <v>0</v>
      </c>
      <c r="K11" s="7" t="str">
        <v/>
      </c>
      <c r="L11" s="7" t="str">
        <v/>
      </c>
      <c r="M11" s="7" t="str">
        <v/>
      </c>
      <c r="N11" s="8" t="str">
        <v/>
      </c>
      <c r="O11" s="8" t="str">
        <v/>
      </c>
      <c r="P11" s="8" t="str">
        <v/>
      </c>
      <c r="Q11" s="8" t="str">
        <v>Gilt nur für Strom</v>
      </c>
      <c r="R11" s="8" t="str">
        <v>Gilt nur für Strom</v>
      </c>
      <c r="S11" s="8" t="str">
        <v>Gilt nur für Strom</v>
      </c>
    </row>
    <row r="12" spans="2:20">
      <c r="B12" s="100">
        <v>0</v>
      </c>
      <c r="C12" s="101">
        <v>0</v>
      </c>
      <c r="D12" s="100" t="str">
        <v>Pendeln_von_Mitarbeitenden_und_Studierenden</v>
      </c>
      <c r="E12" s="100">
        <v>0</v>
      </c>
      <c r="F12" s="102">
        <v>0</v>
      </c>
      <c r="G12" s="100" t="str">
        <v/>
      </c>
      <c r="H12" s="100">
        <v>0</v>
      </c>
      <c r="I12" s="100">
        <v>0</v>
      </c>
      <c r="J12" s="100">
        <v>0</v>
      </c>
      <c r="K12" s="103" t="str">
        <v/>
      </c>
      <c r="L12" s="103" t="str">
        <v/>
      </c>
      <c r="M12" s="103" t="str">
        <v/>
      </c>
      <c r="N12" s="104" t="str">
        <v/>
      </c>
      <c r="O12" s="104" t="str">
        <v/>
      </c>
      <c r="P12" s="104" t="str">
        <v/>
      </c>
      <c r="Q12" s="104" t="str">
        <v>Gilt nur für Strom</v>
      </c>
      <c r="R12" s="104" t="str">
        <v>Gilt nur für Strom</v>
      </c>
      <c r="S12" s="104" t="str">
        <v>Gilt nur für Strom</v>
      </c>
    </row>
    <row r="13" spans="2:20">
      <c r="B13" s="6">
        <v>0</v>
      </c>
      <c r="C13" s="105">
        <v>0</v>
      </c>
      <c r="D13" s="6" t="str">
        <v>Pendeln_von_Mitarbeitenden_und_Studierenden</v>
      </c>
      <c r="E13" s="6">
        <v>0</v>
      </c>
      <c r="F13" s="106">
        <v>0</v>
      </c>
      <c r="G13" s="6" t="str">
        <v/>
      </c>
      <c r="H13" s="6">
        <v>0</v>
      </c>
      <c r="I13" s="6">
        <v>0</v>
      </c>
      <c r="J13" s="6">
        <v>0</v>
      </c>
      <c r="K13" s="7" t="str">
        <v/>
      </c>
      <c r="L13" s="7" t="str">
        <v/>
      </c>
      <c r="M13" s="7" t="str">
        <v/>
      </c>
      <c r="N13" s="8" t="str">
        <v/>
      </c>
      <c r="O13" s="8" t="str">
        <v/>
      </c>
      <c r="P13" s="8" t="str">
        <v/>
      </c>
      <c r="Q13" s="8" t="str">
        <v>Gilt nur für Strom</v>
      </c>
      <c r="R13" s="8" t="str">
        <v>Gilt nur für Strom</v>
      </c>
      <c r="S13" s="8" t="str">
        <v>Gilt nur für Strom</v>
      </c>
    </row>
    <row r="14" spans="2:20">
      <c r="B14" s="100">
        <v>0</v>
      </c>
      <c r="C14" s="101">
        <v>0</v>
      </c>
      <c r="D14" s="100" t="str">
        <v>Pendeln_von_Mitarbeitenden_und_Studierenden</v>
      </c>
      <c r="E14" s="100">
        <v>0</v>
      </c>
      <c r="F14" s="102">
        <v>0</v>
      </c>
      <c r="G14" s="100" t="str">
        <v/>
      </c>
      <c r="H14" s="100">
        <v>0</v>
      </c>
      <c r="I14" s="100">
        <v>0</v>
      </c>
      <c r="J14" s="100">
        <v>0</v>
      </c>
      <c r="K14" s="103" t="str">
        <v/>
      </c>
      <c r="L14" s="103" t="str">
        <v/>
      </c>
      <c r="M14" s="103" t="str">
        <v/>
      </c>
      <c r="N14" s="104" t="str">
        <v/>
      </c>
      <c r="O14" s="104" t="str">
        <v/>
      </c>
      <c r="P14" s="104" t="str">
        <v/>
      </c>
      <c r="Q14" s="104" t="str">
        <v>Gilt nur für Strom</v>
      </c>
      <c r="R14" s="104" t="str">
        <v>Gilt nur für Strom</v>
      </c>
      <c r="S14" s="104" t="str">
        <v>Gilt nur für Strom</v>
      </c>
    </row>
    <row r="15" spans="2:20">
      <c r="B15" s="6">
        <v>0</v>
      </c>
      <c r="C15" s="105">
        <v>0</v>
      </c>
      <c r="D15" s="6" t="str">
        <v>Pendeln_von_Mitarbeitenden_und_Studierenden</v>
      </c>
      <c r="E15" s="6">
        <v>0</v>
      </c>
      <c r="F15" s="106">
        <v>0</v>
      </c>
      <c r="G15" s="6" t="str">
        <v/>
      </c>
      <c r="H15" s="6">
        <v>0</v>
      </c>
      <c r="I15" s="6">
        <v>0</v>
      </c>
      <c r="J15" s="6">
        <v>0</v>
      </c>
      <c r="K15" s="7" t="str">
        <v/>
      </c>
      <c r="L15" s="7" t="str">
        <v/>
      </c>
      <c r="M15" s="7" t="str">
        <v/>
      </c>
      <c r="N15" s="8" t="str">
        <v/>
      </c>
      <c r="O15" s="8" t="str">
        <v/>
      </c>
      <c r="P15" s="8" t="str">
        <v/>
      </c>
      <c r="Q15" s="8" t="str">
        <v>Gilt nur für Strom</v>
      </c>
      <c r="R15" s="8" t="str">
        <v>Gilt nur für Strom</v>
      </c>
      <c r="S15" s="8" t="str">
        <v>Gilt nur für Strom</v>
      </c>
    </row>
    <row r="16" spans="2:20">
      <c r="B16" s="100">
        <v>0</v>
      </c>
      <c r="C16" s="101">
        <v>0</v>
      </c>
      <c r="D16" s="100" t="str">
        <v>Pendeln_von_Mitarbeitenden_und_Studierenden</v>
      </c>
      <c r="E16" s="100">
        <v>0</v>
      </c>
      <c r="F16" s="102">
        <v>0</v>
      </c>
      <c r="G16" s="100" t="str">
        <v/>
      </c>
      <c r="H16" s="100">
        <v>0</v>
      </c>
      <c r="I16" s="100">
        <v>0</v>
      </c>
      <c r="J16" s="100">
        <v>0</v>
      </c>
      <c r="K16" s="103" t="str">
        <v/>
      </c>
      <c r="L16" s="103" t="str">
        <v/>
      </c>
      <c r="M16" s="103" t="str">
        <v/>
      </c>
      <c r="N16" s="104" t="str">
        <v/>
      </c>
      <c r="O16" s="104" t="str">
        <v/>
      </c>
      <c r="P16" s="104" t="str">
        <v/>
      </c>
      <c r="Q16" s="104" t="str">
        <v>Gilt nur für Strom</v>
      </c>
      <c r="R16" s="104" t="str">
        <v>Gilt nur für Strom</v>
      </c>
      <c r="S16" s="104" t="str">
        <v>Gilt nur für Strom</v>
      </c>
    </row>
    <row r="17" spans="2:19">
      <c r="B17" s="6">
        <v>0</v>
      </c>
      <c r="C17" s="105">
        <v>0</v>
      </c>
      <c r="D17" s="6" t="str">
        <v>Pendeln_von_Mitarbeitenden_und_Studierenden</v>
      </c>
      <c r="E17" s="6">
        <v>0</v>
      </c>
      <c r="F17" s="106">
        <v>0</v>
      </c>
      <c r="G17" s="6" t="str">
        <v/>
      </c>
      <c r="H17" s="6">
        <v>0</v>
      </c>
      <c r="I17" s="6">
        <v>0</v>
      </c>
      <c r="J17" s="6">
        <v>0</v>
      </c>
      <c r="K17" s="7" t="str">
        <v/>
      </c>
      <c r="L17" s="7" t="str">
        <v/>
      </c>
      <c r="M17" s="7" t="str">
        <v/>
      </c>
      <c r="N17" s="8" t="str">
        <v/>
      </c>
      <c r="O17" s="8" t="str">
        <v/>
      </c>
      <c r="P17" s="8" t="str">
        <v/>
      </c>
      <c r="Q17" s="8" t="str">
        <v>Gilt nur für Strom</v>
      </c>
      <c r="R17" s="8" t="str">
        <v>Gilt nur für Strom</v>
      </c>
      <c r="S17" s="8" t="str">
        <v>Gilt nur für Strom</v>
      </c>
    </row>
    <row r="18" spans="2:19">
      <c r="B18" s="100"/>
      <c r="C18" s="101"/>
      <c r="D18" s="100"/>
      <c r="E18" s="100"/>
      <c r="F18" s="102"/>
      <c r="G18" s="100"/>
      <c r="H18" s="100"/>
      <c r="I18" s="100"/>
      <c r="J18" s="100"/>
      <c r="K18" s="103"/>
      <c r="L18" s="103"/>
      <c r="M18" s="103"/>
      <c r="N18" s="104"/>
      <c r="O18" s="104"/>
      <c r="P18" s="104"/>
      <c r="Q18" s="104"/>
      <c r="R18" s="104"/>
      <c r="S18" s="104"/>
    </row>
    <row r="19" spans="2:19">
      <c r="B19" s="6"/>
      <c r="C19" s="105"/>
      <c r="D19" s="6"/>
      <c r="E19" s="6"/>
      <c r="F19" s="106"/>
      <c r="G19" s="6"/>
      <c r="H19" s="6"/>
      <c r="I19" s="6"/>
      <c r="J19" s="6"/>
      <c r="K19" s="7"/>
      <c r="L19" s="7"/>
      <c r="M19" s="7"/>
      <c r="N19" s="8"/>
      <c r="O19" s="8"/>
      <c r="P19" s="8"/>
      <c r="Q19" s="8"/>
      <c r="R19" s="8"/>
      <c r="S19" s="8"/>
    </row>
    <row r="20" spans="2:19">
      <c r="B20" s="100"/>
      <c r="C20" s="101"/>
      <c r="D20" s="100"/>
      <c r="E20" s="100"/>
      <c r="F20" s="102"/>
      <c r="G20" s="100"/>
      <c r="H20" s="100"/>
      <c r="I20" s="100"/>
      <c r="J20" s="100"/>
      <c r="K20" s="103"/>
      <c r="L20" s="103"/>
      <c r="M20" s="103"/>
      <c r="N20" s="104"/>
      <c r="O20" s="104"/>
      <c r="P20" s="104"/>
      <c r="Q20" s="104"/>
      <c r="R20" s="104"/>
      <c r="S20" s="104"/>
    </row>
    <row r="21" spans="2:19">
      <c r="B21" s="6"/>
      <c r="C21" s="105"/>
      <c r="D21" s="6"/>
      <c r="E21" s="6"/>
      <c r="F21" s="106"/>
      <c r="G21" s="6"/>
      <c r="H21" s="6"/>
      <c r="I21" s="6"/>
      <c r="J21" s="6"/>
      <c r="K21" s="7"/>
      <c r="L21" s="7"/>
      <c r="M21" s="7"/>
      <c r="N21" s="8"/>
      <c r="O21" s="8"/>
      <c r="P21" s="8"/>
      <c r="Q21" s="8"/>
      <c r="R21" s="8"/>
      <c r="S21" s="8"/>
    </row>
    <row r="22" spans="2:19">
      <c r="B22" s="100"/>
      <c r="C22" s="101"/>
      <c r="D22" s="100"/>
      <c r="E22" s="100"/>
      <c r="F22" s="102"/>
      <c r="G22" s="100"/>
      <c r="H22" s="100"/>
      <c r="I22" s="100"/>
      <c r="J22" s="100"/>
      <c r="K22" s="103"/>
      <c r="L22" s="103"/>
      <c r="M22" s="103"/>
      <c r="N22" s="104"/>
      <c r="O22" s="104"/>
      <c r="P22" s="104"/>
      <c r="Q22" s="104"/>
      <c r="R22" s="104"/>
      <c r="S22" s="104"/>
    </row>
    <row r="23" spans="2:19">
      <c r="B23" s="6"/>
      <c r="C23" s="105"/>
      <c r="D23" s="6"/>
      <c r="E23" s="6"/>
      <c r="F23" s="106"/>
      <c r="G23" s="6"/>
      <c r="H23" s="6"/>
      <c r="I23" s="6"/>
      <c r="J23" s="6"/>
      <c r="K23" s="7"/>
      <c r="L23" s="7"/>
      <c r="M23" s="7"/>
      <c r="N23" s="8"/>
      <c r="O23" s="8"/>
      <c r="P23" s="8"/>
      <c r="Q23" s="8"/>
      <c r="R23" s="8"/>
      <c r="S23" s="8"/>
    </row>
    <row r="24" spans="2:19">
      <c r="B24" s="100"/>
      <c r="C24" s="101"/>
      <c r="D24" s="100"/>
      <c r="E24" s="100"/>
      <c r="F24" s="102"/>
      <c r="G24" s="100"/>
      <c r="H24" s="100"/>
      <c r="I24" s="100"/>
      <c r="J24" s="100"/>
      <c r="K24" s="103"/>
      <c r="L24" s="103"/>
      <c r="M24" s="103"/>
      <c r="N24" s="104"/>
      <c r="O24" s="104"/>
      <c r="P24" s="104"/>
      <c r="Q24" s="104"/>
      <c r="R24" s="104"/>
      <c r="S24" s="104"/>
    </row>
    <row r="25" spans="2:19">
      <c r="B25" s="6"/>
      <c r="C25" s="105"/>
      <c r="D25" s="6"/>
      <c r="E25" s="6"/>
      <c r="F25" s="106"/>
      <c r="G25" s="6"/>
      <c r="H25" s="6"/>
      <c r="I25" s="6"/>
      <c r="J25" s="6"/>
      <c r="K25" s="7"/>
      <c r="L25" s="7"/>
      <c r="M25" s="7"/>
      <c r="N25" s="8"/>
      <c r="O25" s="8"/>
      <c r="P25" s="8"/>
      <c r="Q25" s="8"/>
      <c r="R25" s="8"/>
      <c r="S25" s="8"/>
    </row>
    <row r="26" spans="2:19">
      <c r="B26" s="100"/>
      <c r="C26" s="101"/>
      <c r="D26" s="100"/>
      <c r="E26" s="100"/>
      <c r="F26" s="102"/>
      <c r="G26" s="100"/>
      <c r="H26" s="100"/>
      <c r="I26" s="100"/>
      <c r="J26" s="100"/>
      <c r="K26" s="103"/>
      <c r="L26" s="103"/>
      <c r="M26" s="103"/>
      <c r="N26" s="104"/>
      <c r="O26" s="104"/>
      <c r="P26" s="104"/>
      <c r="Q26" s="104"/>
      <c r="R26" s="104"/>
      <c r="S26" s="104"/>
    </row>
    <row r="27" spans="2:19">
      <c r="B27" s="6"/>
      <c r="C27" s="105"/>
      <c r="D27" s="6"/>
      <c r="E27" s="6"/>
      <c r="F27" s="106"/>
      <c r="G27" s="6"/>
      <c r="H27" s="6"/>
      <c r="I27" s="6"/>
      <c r="J27" s="6"/>
      <c r="K27" s="7"/>
      <c r="L27" s="7"/>
      <c r="M27" s="7"/>
      <c r="N27" s="8"/>
      <c r="O27" s="8"/>
      <c r="P27" s="8"/>
      <c r="Q27" s="8"/>
      <c r="R27" s="8"/>
      <c r="S27" s="8"/>
    </row>
    <row r="28" spans="2:19">
      <c r="B28" s="100"/>
      <c r="C28" s="101"/>
      <c r="D28" s="100"/>
      <c r="E28" s="100"/>
      <c r="F28" s="102"/>
      <c r="G28" s="100"/>
      <c r="H28" s="100"/>
      <c r="I28" s="100"/>
      <c r="J28" s="100"/>
      <c r="K28" s="103"/>
      <c r="L28" s="103"/>
      <c r="M28" s="103"/>
      <c r="N28" s="104"/>
      <c r="O28" s="104"/>
      <c r="P28" s="104"/>
      <c r="Q28" s="104"/>
      <c r="R28" s="104"/>
      <c r="S28" s="104"/>
    </row>
    <row r="29" spans="2:19">
      <c r="B29" s="6"/>
      <c r="C29" s="105"/>
      <c r="D29" s="6"/>
      <c r="E29" s="6"/>
      <c r="F29" s="106"/>
      <c r="G29" s="6"/>
      <c r="H29" s="6"/>
      <c r="I29" s="6"/>
      <c r="J29" s="6"/>
      <c r="K29" s="7"/>
      <c r="L29" s="7"/>
      <c r="M29" s="7"/>
      <c r="N29" s="8"/>
      <c r="O29" s="8"/>
      <c r="P29" s="8"/>
      <c r="Q29" s="8"/>
      <c r="R29" s="8"/>
      <c r="S29" s="8"/>
    </row>
    <row r="30" spans="2:19">
      <c r="B30" s="100"/>
      <c r="C30" s="101"/>
      <c r="D30" s="100"/>
      <c r="E30" s="100"/>
      <c r="F30" s="102"/>
      <c r="G30" s="100"/>
      <c r="H30" s="100"/>
      <c r="I30" s="100"/>
      <c r="J30" s="100"/>
      <c r="K30" s="103"/>
      <c r="L30" s="103"/>
      <c r="M30" s="103"/>
      <c r="N30" s="104"/>
      <c r="O30" s="104"/>
      <c r="P30" s="104"/>
      <c r="Q30" s="104"/>
      <c r="R30" s="104"/>
      <c r="S30" s="104"/>
    </row>
    <row r="31" spans="2:19">
      <c r="B31" s="6"/>
      <c r="C31" s="105"/>
      <c r="D31" s="6"/>
      <c r="E31" s="6"/>
      <c r="F31" s="106"/>
      <c r="G31" s="6"/>
      <c r="H31" s="6"/>
      <c r="I31" s="6"/>
      <c r="J31" s="6"/>
      <c r="K31" s="7"/>
      <c r="L31" s="7"/>
      <c r="M31" s="7"/>
      <c r="N31" s="8"/>
      <c r="O31" s="8"/>
      <c r="P31" s="8"/>
      <c r="Q31" s="8"/>
      <c r="R31" s="8"/>
      <c r="S31" s="8"/>
    </row>
    <row r="32" spans="2:19">
      <c r="B32" s="100"/>
      <c r="C32" s="101"/>
      <c r="D32" s="100"/>
      <c r="E32" s="100"/>
      <c r="F32" s="102"/>
      <c r="G32" s="100"/>
      <c r="H32" s="100"/>
      <c r="I32" s="100"/>
      <c r="J32" s="100"/>
      <c r="K32" s="103"/>
      <c r="L32" s="103"/>
      <c r="M32" s="103"/>
      <c r="N32" s="104"/>
      <c r="O32" s="104"/>
      <c r="P32" s="104"/>
      <c r="Q32" s="104"/>
      <c r="R32" s="104"/>
      <c r="S32" s="104"/>
    </row>
    <row r="33" spans="2:19">
      <c r="B33" s="6"/>
      <c r="C33" s="105"/>
      <c r="D33" s="6"/>
      <c r="E33" s="6"/>
      <c r="F33" s="106"/>
      <c r="G33" s="6"/>
      <c r="H33" s="6"/>
      <c r="I33" s="6"/>
      <c r="J33" s="6"/>
      <c r="K33" s="7"/>
      <c r="L33" s="7"/>
      <c r="M33" s="7"/>
      <c r="N33" s="8"/>
      <c r="O33" s="8"/>
      <c r="P33" s="8"/>
      <c r="Q33" s="8"/>
      <c r="R33" s="8"/>
      <c r="S33" s="8"/>
    </row>
    <row r="34" spans="2:19">
      <c r="B34" s="100"/>
      <c r="C34" s="101"/>
      <c r="D34" s="100"/>
      <c r="E34" s="100"/>
      <c r="F34" s="102"/>
      <c r="G34" s="100"/>
      <c r="H34" s="100"/>
      <c r="I34" s="100"/>
      <c r="J34" s="100"/>
      <c r="K34" s="103"/>
      <c r="L34" s="103"/>
      <c r="M34" s="103"/>
      <c r="N34" s="104"/>
      <c r="O34" s="104"/>
      <c r="P34" s="104"/>
      <c r="Q34" s="104"/>
      <c r="R34" s="104"/>
      <c r="S34" s="104"/>
    </row>
    <row r="35" spans="2:19">
      <c r="B35" s="6"/>
      <c r="C35" s="105"/>
      <c r="D35" s="6"/>
      <c r="E35" s="6"/>
      <c r="F35" s="106"/>
      <c r="G35" s="6"/>
      <c r="H35" s="6"/>
      <c r="I35" s="6"/>
      <c r="J35" s="6"/>
      <c r="K35" s="7"/>
      <c r="L35" s="7"/>
      <c r="M35" s="7"/>
      <c r="N35" s="8"/>
      <c r="O35" s="8"/>
      <c r="P35" s="8"/>
      <c r="Q35" s="8"/>
      <c r="R35" s="8"/>
      <c r="S35" s="8"/>
    </row>
    <row r="36" spans="2:19">
      <c r="B36" s="100"/>
      <c r="C36" s="101"/>
      <c r="D36" s="100"/>
      <c r="E36" s="100"/>
      <c r="F36" s="102"/>
      <c r="G36" s="100"/>
      <c r="H36" s="100"/>
      <c r="I36" s="100"/>
      <c r="J36" s="100"/>
      <c r="K36" s="103"/>
      <c r="L36" s="103"/>
      <c r="M36" s="103"/>
      <c r="N36" s="104"/>
      <c r="O36" s="104"/>
      <c r="P36" s="104"/>
      <c r="Q36" s="104"/>
      <c r="R36" s="104"/>
      <c r="S36" s="104"/>
    </row>
    <row r="37" spans="2:19">
      <c r="B37" s="6"/>
      <c r="C37" s="105"/>
      <c r="D37" s="6"/>
      <c r="E37" s="6"/>
      <c r="F37" s="106"/>
      <c r="G37" s="6"/>
      <c r="H37" s="6"/>
      <c r="I37" s="6"/>
      <c r="J37" s="6"/>
      <c r="K37" s="7"/>
      <c r="L37" s="7"/>
      <c r="M37" s="7"/>
      <c r="N37" s="8"/>
      <c r="O37" s="8"/>
      <c r="P37" s="8"/>
      <c r="Q37" s="8"/>
      <c r="R37" s="8"/>
      <c r="S37" s="8"/>
    </row>
    <row r="38" spans="2:19">
      <c r="B38" s="100"/>
      <c r="C38" s="101"/>
      <c r="D38" s="100"/>
      <c r="E38" s="100"/>
      <c r="F38" s="102"/>
      <c r="G38" s="100"/>
      <c r="H38" s="100"/>
      <c r="I38" s="100"/>
      <c r="J38" s="100"/>
      <c r="K38" s="103"/>
      <c r="L38" s="103"/>
      <c r="M38" s="103"/>
      <c r="N38" s="104"/>
      <c r="O38" s="104"/>
      <c r="P38" s="104"/>
      <c r="Q38" s="104"/>
      <c r="R38" s="104"/>
      <c r="S38" s="104"/>
    </row>
    <row r="39" spans="2:19">
      <c r="B39" s="6"/>
      <c r="C39" s="105"/>
      <c r="D39" s="6"/>
      <c r="E39" s="6"/>
      <c r="F39" s="106"/>
      <c r="G39" s="6"/>
      <c r="H39" s="6"/>
      <c r="I39" s="6"/>
      <c r="J39" s="6"/>
      <c r="K39" s="7"/>
      <c r="L39" s="7"/>
      <c r="M39" s="7"/>
      <c r="N39" s="8"/>
      <c r="O39" s="8"/>
      <c r="P39" s="8"/>
      <c r="Q39" s="8"/>
      <c r="R39" s="8"/>
      <c r="S39" s="8"/>
    </row>
    <row r="40" spans="2:19">
      <c r="B40" s="100"/>
      <c r="C40" s="101"/>
      <c r="D40" s="100"/>
      <c r="E40" s="100"/>
      <c r="F40" s="102"/>
      <c r="G40" s="100"/>
      <c r="H40" s="100"/>
      <c r="I40" s="100"/>
      <c r="J40" s="100"/>
      <c r="K40" s="103"/>
      <c r="L40" s="103"/>
      <c r="M40" s="103"/>
      <c r="N40" s="104"/>
      <c r="O40" s="104"/>
      <c r="P40" s="104"/>
      <c r="Q40" s="104"/>
      <c r="R40" s="104"/>
      <c r="S40" s="104"/>
    </row>
    <row r="41" spans="2:19">
      <c r="B41" s="6"/>
      <c r="C41" s="105"/>
      <c r="D41" s="6"/>
      <c r="E41" s="6"/>
      <c r="F41" s="106"/>
      <c r="G41" s="6"/>
      <c r="H41" s="6"/>
      <c r="I41" s="6"/>
      <c r="J41" s="6"/>
      <c r="K41" s="7"/>
      <c r="L41" s="7"/>
      <c r="M41" s="7"/>
      <c r="N41" s="8"/>
      <c r="O41" s="8"/>
      <c r="P41" s="8"/>
      <c r="Q41" s="8"/>
      <c r="R41" s="8"/>
      <c r="S41" s="8"/>
    </row>
    <row r="42" spans="2:19">
      <c r="B42" s="100"/>
      <c r="C42" s="101"/>
      <c r="D42" s="100"/>
      <c r="E42" s="100"/>
      <c r="F42" s="102"/>
      <c r="G42" s="100"/>
      <c r="H42" s="100"/>
      <c r="I42" s="100"/>
      <c r="J42" s="100"/>
      <c r="K42" s="103"/>
      <c r="L42" s="103"/>
      <c r="M42" s="103"/>
      <c r="N42" s="104"/>
      <c r="O42" s="104"/>
      <c r="P42" s="104"/>
      <c r="Q42" s="104"/>
      <c r="R42" s="104"/>
      <c r="S42" s="104"/>
    </row>
    <row r="43" spans="2:19">
      <c r="B43" s="6"/>
      <c r="C43" s="105"/>
      <c r="D43" s="6"/>
      <c r="E43" s="6"/>
      <c r="F43" s="106"/>
      <c r="G43" s="6"/>
      <c r="H43" s="6"/>
      <c r="I43" s="6"/>
      <c r="J43" s="6"/>
      <c r="K43" s="7"/>
      <c r="L43" s="7"/>
      <c r="M43" s="7"/>
      <c r="N43" s="8"/>
      <c r="O43" s="8"/>
      <c r="P43" s="8"/>
      <c r="Q43" s="8"/>
      <c r="R43" s="8"/>
      <c r="S43" s="8"/>
    </row>
    <row r="44" spans="2:19">
      <c r="B44" s="100"/>
      <c r="C44" s="101"/>
      <c r="D44" s="100"/>
      <c r="E44" s="100"/>
      <c r="F44" s="102"/>
      <c r="G44" s="100"/>
      <c r="H44" s="100"/>
      <c r="I44" s="100"/>
      <c r="J44" s="100"/>
      <c r="K44" s="103"/>
      <c r="L44" s="103"/>
      <c r="M44" s="103"/>
      <c r="N44" s="104"/>
      <c r="O44" s="104"/>
      <c r="P44" s="104"/>
      <c r="Q44" s="104"/>
      <c r="R44" s="104"/>
      <c r="S44" s="104"/>
    </row>
    <row r="45" spans="2:19">
      <c r="B45" s="6"/>
      <c r="C45" s="105"/>
      <c r="D45" s="6"/>
      <c r="E45" s="6"/>
      <c r="F45" s="106"/>
      <c r="G45" s="6"/>
      <c r="H45" s="6"/>
      <c r="I45" s="6"/>
      <c r="J45" s="6"/>
      <c r="K45" s="7"/>
      <c r="L45" s="7"/>
      <c r="M45" s="7"/>
      <c r="N45" s="8"/>
      <c r="O45" s="8"/>
      <c r="P45" s="8"/>
      <c r="Q45" s="8"/>
      <c r="R45" s="8"/>
      <c r="S45" s="8"/>
    </row>
    <row r="46" spans="2:19">
      <c r="B46" s="100"/>
      <c r="C46" s="101"/>
      <c r="D46" s="100"/>
      <c r="E46" s="100"/>
      <c r="F46" s="102"/>
      <c r="G46" s="100"/>
      <c r="H46" s="100"/>
      <c r="I46" s="100"/>
      <c r="J46" s="100"/>
      <c r="K46" s="103"/>
      <c r="L46" s="103"/>
      <c r="M46" s="103"/>
      <c r="N46" s="104"/>
      <c r="O46" s="104"/>
      <c r="P46" s="104"/>
      <c r="Q46" s="104"/>
      <c r="R46" s="104"/>
      <c r="S46" s="104"/>
    </row>
    <row r="47" spans="2:19">
      <c r="B47" s="6"/>
      <c r="C47" s="105"/>
      <c r="D47" s="6"/>
      <c r="E47" s="6"/>
      <c r="F47" s="106"/>
      <c r="G47" s="6"/>
      <c r="H47" s="6"/>
      <c r="I47" s="6"/>
      <c r="J47" s="6"/>
      <c r="K47" s="7"/>
      <c r="L47" s="7"/>
      <c r="M47" s="7"/>
      <c r="N47" s="8"/>
      <c r="O47" s="8"/>
      <c r="P47" s="8"/>
      <c r="Q47" s="8"/>
      <c r="R47" s="8"/>
      <c r="S47" s="8"/>
    </row>
    <row r="48" spans="2:19">
      <c r="B48" s="100"/>
      <c r="C48" s="101"/>
      <c r="D48" s="100"/>
      <c r="E48" s="100"/>
      <c r="F48" s="102"/>
      <c r="G48" s="100"/>
      <c r="H48" s="100"/>
      <c r="I48" s="100"/>
      <c r="J48" s="100"/>
      <c r="K48" s="103"/>
      <c r="L48" s="103"/>
      <c r="M48" s="103"/>
      <c r="N48" s="104"/>
      <c r="O48" s="104"/>
      <c r="P48" s="104"/>
      <c r="Q48" s="104"/>
      <c r="R48" s="104"/>
      <c r="S48" s="104"/>
    </row>
    <row r="49" spans="2:19">
      <c r="B49" s="6"/>
      <c r="C49" s="105"/>
      <c r="D49" s="6"/>
      <c r="E49" s="6"/>
      <c r="F49" s="106"/>
      <c r="G49" s="6"/>
      <c r="H49" s="6"/>
      <c r="I49" s="6"/>
      <c r="J49" s="6"/>
      <c r="K49" s="7"/>
      <c r="L49" s="7"/>
      <c r="M49" s="7"/>
      <c r="N49" s="8"/>
      <c r="O49" s="8"/>
      <c r="P49" s="8"/>
      <c r="Q49" s="8"/>
      <c r="R49" s="8"/>
      <c r="S49" s="8"/>
    </row>
    <row r="50" spans="2:19">
      <c r="B50" s="100"/>
      <c r="C50" s="101"/>
      <c r="D50" s="100"/>
      <c r="E50" s="100"/>
      <c r="F50" s="102"/>
      <c r="G50" s="100"/>
      <c r="H50" s="100"/>
      <c r="I50" s="100"/>
      <c r="J50" s="100"/>
      <c r="K50" s="103"/>
      <c r="L50" s="103"/>
      <c r="M50" s="103"/>
      <c r="N50" s="104"/>
      <c r="O50" s="104"/>
      <c r="P50" s="104"/>
      <c r="Q50" s="104"/>
      <c r="R50" s="104"/>
      <c r="S50" s="104"/>
    </row>
    <row r="51" spans="2:19">
      <c r="B51" s="6"/>
      <c r="C51" s="105"/>
      <c r="D51" s="6"/>
      <c r="E51" s="6"/>
      <c r="F51" s="106"/>
      <c r="G51" s="6"/>
      <c r="H51" s="6"/>
      <c r="I51" s="6"/>
      <c r="J51" s="6"/>
      <c r="K51" s="7"/>
      <c r="L51" s="7"/>
      <c r="M51" s="7"/>
      <c r="N51" s="8"/>
      <c r="O51" s="8"/>
      <c r="P51" s="8"/>
      <c r="Q51" s="8"/>
      <c r="R51" s="8"/>
      <c r="S51" s="8"/>
    </row>
    <row r="52" spans="2:19">
      <c r="B52" s="100"/>
      <c r="C52" s="101"/>
      <c r="D52" s="100"/>
      <c r="E52" s="100"/>
      <c r="F52" s="102"/>
      <c r="G52" s="100"/>
      <c r="H52" s="100"/>
      <c r="I52" s="100"/>
      <c r="J52" s="100"/>
      <c r="K52" s="103"/>
      <c r="L52" s="103"/>
      <c r="M52" s="103"/>
      <c r="N52" s="104"/>
      <c r="O52" s="104"/>
      <c r="P52" s="104"/>
      <c r="Q52" s="104"/>
      <c r="R52" s="104"/>
      <c r="S52" s="104"/>
    </row>
    <row r="53" spans="2:19">
      <c r="B53" s="6"/>
      <c r="C53" s="105"/>
      <c r="D53" s="6"/>
      <c r="E53" s="6"/>
      <c r="F53" s="106"/>
      <c r="G53" s="6"/>
      <c r="H53" s="6"/>
      <c r="I53" s="6"/>
      <c r="J53" s="6"/>
      <c r="K53" s="7"/>
      <c r="L53" s="7"/>
      <c r="M53" s="7"/>
      <c r="N53" s="8"/>
      <c r="O53" s="8"/>
      <c r="P53" s="8"/>
      <c r="Q53" s="8"/>
      <c r="R53" s="8"/>
      <c r="S53" s="8"/>
    </row>
    <row r="54" spans="2:19">
      <c r="B54" s="100"/>
      <c r="C54" s="101"/>
      <c r="D54" s="100"/>
      <c r="E54" s="100"/>
      <c r="F54" s="102"/>
      <c r="G54" s="100"/>
      <c r="H54" s="100"/>
      <c r="I54" s="100"/>
      <c r="J54" s="100"/>
      <c r="K54" s="103"/>
      <c r="L54" s="103"/>
      <c r="M54" s="103"/>
      <c r="N54" s="104"/>
      <c r="O54" s="104"/>
      <c r="P54" s="104"/>
      <c r="Q54" s="104"/>
      <c r="R54" s="104"/>
      <c r="S54" s="104"/>
    </row>
    <row r="55" spans="2:19">
      <c r="B55" s="6"/>
      <c r="C55" s="105"/>
      <c r="D55" s="6"/>
      <c r="E55" s="6"/>
      <c r="F55" s="106"/>
      <c r="G55" s="6"/>
      <c r="H55" s="6"/>
      <c r="I55" s="6"/>
      <c r="J55" s="6"/>
      <c r="K55" s="7"/>
      <c r="L55" s="7"/>
      <c r="M55" s="7"/>
      <c r="N55" s="8"/>
      <c r="O55" s="8"/>
      <c r="P55" s="8"/>
      <c r="Q55" s="8"/>
      <c r="R55" s="8"/>
      <c r="S55" s="8"/>
    </row>
    <row r="56" spans="2:19">
      <c r="B56" s="100"/>
      <c r="C56" s="101"/>
      <c r="D56" s="100"/>
      <c r="E56" s="100"/>
      <c r="F56" s="102"/>
      <c r="G56" s="100"/>
      <c r="H56" s="100"/>
      <c r="I56" s="100"/>
      <c r="J56" s="100"/>
      <c r="K56" s="103"/>
      <c r="L56" s="103"/>
      <c r="M56" s="103"/>
      <c r="N56" s="104"/>
      <c r="O56" s="104"/>
      <c r="P56" s="104"/>
      <c r="Q56" s="104"/>
      <c r="R56" s="104"/>
      <c r="S56" s="104"/>
    </row>
    <row r="57" spans="2:19">
      <c r="B57" s="6"/>
      <c r="C57" s="105"/>
      <c r="D57" s="6"/>
      <c r="E57" s="6"/>
      <c r="F57" s="106"/>
      <c r="G57" s="6"/>
      <c r="H57" s="6"/>
      <c r="I57" s="6"/>
      <c r="J57" s="6"/>
      <c r="K57" s="7"/>
      <c r="L57" s="7"/>
      <c r="M57" s="7"/>
      <c r="N57" s="8"/>
      <c r="O57" s="8"/>
      <c r="P57" s="8"/>
      <c r="Q57" s="8"/>
      <c r="R57" s="8"/>
      <c r="S57" s="8"/>
    </row>
    <row r="58" spans="2:19">
      <c r="B58" s="100"/>
      <c r="C58" s="101"/>
      <c r="D58" s="100"/>
      <c r="E58" s="100"/>
      <c r="F58" s="102"/>
      <c r="G58" s="100"/>
      <c r="H58" s="100"/>
      <c r="I58" s="100"/>
      <c r="J58" s="100"/>
      <c r="K58" s="103"/>
      <c r="L58" s="103"/>
      <c r="M58" s="103"/>
      <c r="N58" s="104"/>
      <c r="O58" s="104"/>
      <c r="P58" s="104"/>
      <c r="Q58" s="104"/>
      <c r="R58" s="104"/>
      <c r="S58" s="104"/>
    </row>
    <row r="59" spans="2:19">
      <c r="B59" s="6"/>
      <c r="C59" s="105"/>
      <c r="D59" s="6"/>
      <c r="E59" s="6"/>
      <c r="F59" s="106"/>
      <c r="G59" s="6"/>
      <c r="H59" s="6"/>
      <c r="I59" s="6"/>
      <c r="J59" s="6"/>
      <c r="K59" s="7"/>
      <c r="L59" s="7"/>
      <c r="M59" s="7"/>
      <c r="N59" s="8"/>
      <c r="O59" s="8"/>
      <c r="P59" s="8"/>
      <c r="Q59" s="8"/>
      <c r="R59" s="8"/>
      <c r="S59" s="8"/>
    </row>
    <row r="60" spans="2:19">
      <c r="B60" s="100"/>
      <c r="C60" s="101"/>
      <c r="D60" s="100"/>
      <c r="E60" s="100"/>
      <c r="F60" s="102"/>
      <c r="G60" s="100"/>
      <c r="H60" s="100"/>
      <c r="I60" s="100"/>
      <c r="J60" s="100"/>
      <c r="K60" s="103"/>
      <c r="L60" s="103"/>
      <c r="M60" s="103"/>
      <c r="N60" s="104"/>
      <c r="O60" s="104"/>
      <c r="P60" s="104"/>
      <c r="Q60" s="104"/>
      <c r="R60" s="104"/>
      <c r="S60" s="104"/>
    </row>
    <row r="61" spans="2:19">
      <c r="B61" s="6"/>
      <c r="C61" s="105"/>
      <c r="D61" s="6"/>
      <c r="E61" s="6"/>
      <c r="F61" s="106"/>
      <c r="G61" s="6"/>
      <c r="H61" s="6"/>
      <c r="I61" s="6"/>
      <c r="J61" s="6"/>
      <c r="K61" s="7"/>
      <c r="L61" s="7"/>
      <c r="M61" s="7"/>
      <c r="N61" s="8"/>
      <c r="O61" s="8"/>
      <c r="P61" s="8"/>
      <c r="Q61" s="8"/>
      <c r="R61" s="8"/>
      <c r="S61" s="8"/>
    </row>
    <row r="62" spans="2:19">
      <c r="B62" s="100"/>
      <c r="C62" s="101"/>
      <c r="D62" s="100"/>
      <c r="E62" s="100"/>
      <c r="F62" s="102"/>
      <c r="G62" s="100"/>
      <c r="H62" s="100"/>
      <c r="I62" s="100"/>
      <c r="J62" s="100"/>
      <c r="K62" s="103"/>
      <c r="L62" s="103"/>
      <c r="M62" s="103"/>
      <c r="N62" s="104"/>
      <c r="O62" s="104"/>
      <c r="P62" s="104"/>
      <c r="Q62" s="104"/>
      <c r="R62" s="104"/>
      <c r="S62" s="104"/>
    </row>
    <row r="63" spans="2:19">
      <c r="B63" s="6"/>
      <c r="C63" s="105"/>
      <c r="D63" s="6"/>
      <c r="E63" s="6"/>
      <c r="F63" s="106"/>
      <c r="G63" s="6"/>
      <c r="H63" s="6"/>
      <c r="I63" s="6"/>
      <c r="J63" s="6"/>
      <c r="K63" s="7"/>
      <c r="L63" s="7"/>
      <c r="M63" s="7"/>
      <c r="N63" s="8"/>
      <c r="O63" s="8"/>
      <c r="P63" s="8"/>
      <c r="Q63" s="8"/>
      <c r="R63" s="8"/>
      <c r="S63" s="8"/>
    </row>
    <row r="64" spans="2:19">
      <c r="B64" s="100"/>
      <c r="C64" s="101"/>
      <c r="D64" s="100"/>
      <c r="E64" s="100"/>
      <c r="F64" s="102"/>
      <c r="G64" s="100"/>
      <c r="H64" s="100"/>
      <c r="I64" s="100"/>
      <c r="J64" s="100"/>
      <c r="K64" s="103"/>
      <c r="L64" s="103"/>
      <c r="M64" s="103"/>
      <c r="N64" s="104"/>
      <c r="O64" s="104"/>
      <c r="P64" s="104"/>
      <c r="Q64" s="104"/>
      <c r="R64" s="104"/>
      <c r="S64" s="104"/>
    </row>
    <row r="65" spans="2:19">
      <c r="B65" s="6"/>
      <c r="C65" s="105"/>
      <c r="D65" s="6"/>
      <c r="E65" s="6"/>
      <c r="F65" s="106"/>
      <c r="G65" s="6"/>
      <c r="H65" s="6"/>
      <c r="I65" s="6"/>
      <c r="J65" s="6"/>
      <c r="K65" s="7"/>
      <c r="L65" s="7"/>
      <c r="M65" s="7"/>
      <c r="N65" s="8"/>
      <c r="O65" s="8"/>
      <c r="P65" s="8"/>
      <c r="Q65" s="8"/>
      <c r="R65" s="8"/>
      <c r="S65" s="8"/>
    </row>
    <row r="66" spans="2:19">
      <c r="B66" s="100"/>
      <c r="C66" s="101"/>
      <c r="D66" s="100"/>
      <c r="E66" s="100"/>
      <c r="F66" s="102"/>
      <c r="G66" s="100"/>
      <c r="H66" s="100"/>
      <c r="I66" s="100"/>
      <c r="J66" s="100"/>
      <c r="K66" s="103"/>
      <c r="L66" s="103"/>
      <c r="M66" s="103"/>
      <c r="N66" s="104"/>
      <c r="O66" s="104"/>
      <c r="P66" s="104"/>
      <c r="Q66" s="104"/>
      <c r="R66" s="104"/>
      <c r="S66" s="104"/>
    </row>
    <row r="67" spans="2:19">
      <c r="B67" s="6"/>
      <c r="C67" s="105"/>
      <c r="D67" s="6"/>
      <c r="E67" s="6"/>
      <c r="F67" s="106"/>
      <c r="G67" s="6"/>
      <c r="H67" s="6"/>
      <c r="I67" s="6"/>
      <c r="J67" s="6"/>
      <c r="K67" s="7"/>
      <c r="L67" s="7"/>
      <c r="M67" s="7"/>
      <c r="N67" s="8"/>
      <c r="O67" s="8"/>
      <c r="P67" s="8"/>
      <c r="Q67" s="8"/>
      <c r="R67" s="8"/>
      <c r="S67" s="8"/>
    </row>
    <row r="68" spans="2:19">
      <c r="B68" s="100"/>
      <c r="C68" s="101"/>
      <c r="D68" s="100"/>
      <c r="E68" s="100"/>
      <c r="F68" s="102"/>
      <c r="G68" s="100"/>
      <c r="H68" s="100"/>
      <c r="I68" s="100"/>
      <c r="J68" s="100"/>
      <c r="K68" s="103"/>
      <c r="L68" s="103"/>
      <c r="M68" s="103"/>
      <c r="N68" s="104"/>
      <c r="O68" s="104"/>
      <c r="P68" s="104"/>
      <c r="Q68" s="104"/>
      <c r="R68" s="104"/>
      <c r="S68" s="104"/>
    </row>
    <row r="69" spans="2:19">
      <c r="B69" s="6"/>
      <c r="C69" s="105"/>
      <c r="D69" s="6"/>
      <c r="E69" s="6"/>
      <c r="F69" s="106"/>
      <c r="G69" s="6"/>
      <c r="H69" s="6"/>
      <c r="I69" s="6"/>
      <c r="J69" s="6"/>
      <c r="K69" s="7"/>
      <c r="L69" s="7"/>
      <c r="M69" s="7"/>
      <c r="N69" s="8"/>
      <c r="O69" s="8"/>
      <c r="P69" s="8"/>
      <c r="Q69" s="8"/>
      <c r="R69" s="8"/>
      <c r="S69" s="8"/>
    </row>
    <row r="70" spans="2:19">
      <c r="B70" s="100"/>
      <c r="C70" s="101"/>
      <c r="D70" s="100"/>
      <c r="E70" s="100"/>
      <c r="F70" s="102"/>
      <c r="G70" s="100"/>
      <c r="H70" s="100"/>
      <c r="I70" s="100"/>
      <c r="J70" s="100"/>
      <c r="K70" s="103"/>
      <c r="L70" s="103"/>
      <c r="M70" s="103"/>
      <c r="N70" s="104"/>
      <c r="O70" s="104"/>
      <c r="P70" s="104"/>
      <c r="Q70" s="104"/>
      <c r="R70" s="104"/>
      <c r="S70" s="104"/>
    </row>
    <row r="71" spans="2:19">
      <c r="B71" s="6"/>
      <c r="C71" s="105"/>
      <c r="D71" s="6"/>
      <c r="E71" s="6"/>
      <c r="F71" s="106"/>
      <c r="G71" s="6"/>
      <c r="H71" s="6"/>
      <c r="I71" s="6"/>
      <c r="J71" s="6"/>
      <c r="K71" s="7"/>
      <c r="L71" s="7"/>
      <c r="M71" s="7"/>
      <c r="N71" s="8"/>
      <c r="O71" s="8"/>
      <c r="P71" s="8"/>
      <c r="Q71" s="8"/>
      <c r="R71" s="8"/>
      <c r="S71" s="8"/>
    </row>
    <row r="72" spans="2:19">
      <c r="B72" s="100"/>
      <c r="C72" s="101"/>
      <c r="D72" s="100"/>
      <c r="E72" s="100"/>
      <c r="F72" s="102"/>
      <c r="G72" s="100"/>
      <c r="H72" s="100"/>
      <c r="I72" s="100"/>
      <c r="J72" s="100"/>
      <c r="K72" s="103"/>
      <c r="L72" s="103"/>
      <c r="M72" s="103"/>
      <c r="N72" s="104"/>
      <c r="O72" s="104"/>
      <c r="P72" s="104"/>
      <c r="Q72" s="104"/>
      <c r="R72" s="104"/>
      <c r="S72" s="104"/>
    </row>
    <row r="73" spans="2:19">
      <c r="B73" s="6"/>
      <c r="C73" s="105"/>
      <c r="D73" s="6"/>
      <c r="E73" s="6"/>
      <c r="F73" s="106"/>
      <c r="G73" s="6"/>
      <c r="H73" s="6"/>
      <c r="I73" s="6"/>
      <c r="J73" s="6"/>
      <c r="K73" s="7"/>
      <c r="L73" s="7"/>
      <c r="M73" s="7"/>
      <c r="N73" s="8"/>
      <c r="O73" s="8"/>
      <c r="P73" s="8"/>
      <c r="Q73" s="8"/>
      <c r="R73" s="8"/>
      <c r="S73" s="8"/>
    </row>
    <row r="74" spans="2:19">
      <c r="B74" s="100"/>
      <c r="C74" s="101"/>
      <c r="D74" s="100"/>
      <c r="E74" s="100"/>
      <c r="F74" s="102"/>
      <c r="G74" s="100"/>
      <c r="H74" s="100"/>
      <c r="I74" s="100"/>
      <c r="J74" s="100"/>
      <c r="K74" s="103"/>
      <c r="L74" s="103"/>
      <c r="M74" s="103"/>
      <c r="N74" s="104"/>
      <c r="O74" s="104"/>
      <c r="P74" s="104"/>
      <c r="Q74" s="104"/>
      <c r="R74" s="104"/>
      <c r="S74" s="104"/>
    </row>
    <row r="75" spans="2:19">
      <c r="B75" s="6"/>
      <c r="C75" s="105"/>
      <c r="D75" s="6"/>
      <c r="E75" s="6"/>
      <c r="F75" s="106"/>
      <c r="G75" s="6"/>
      <c r="H75" s="6"/>
      <c r="I75" s="6"/>
      <c r="J75" s="6"/>
      <c r="K75" s="7"/>
      <c r="L75" s="7"/>
      <c r="M75" s="7"/>
      <c r="N75" s="8"/>
      <c r="O75" s="8"/>
      <c r="P75" s="8"/>
      <c r="Q75" s="8"/>
      <c r="R75" s="8"/>
      <c r="S75" s="8"/>
    </row>
    <row r="76" spans="2:19">
      <c r="B76" s="100"/>
      <c r="C76" s="101"/>
      <c r="D76" s="100"/>
      <c r="E76" s="100"/>
      <c r="F76" s="102"/>
      <c r="G76" s="100"/>
      <c r="H76" s="100"/>
      <c r="I76" s="100"/>
      <c r="J76" s="100"/>
      <c r="K76" s="103"/>
      <c r="L76" s="103"/>
      <c r="M76" s="103"/>
      <c r="N76" s="104"/>
      <c r="O76" s="104"/>
      <c r="P76" s="104"/>
      <c r="Q76" s="104"/>
      <c r="R76" s="104"/>
      <c r="S76" s="104"/>
    </row>
    <row r="77" spans="2:19">
      <c r="B77" s="6"/>
      <c r="C77" s="105"/>
      <c r="D77" s="6"/>
      <c r="E77" s="6"/>
      <c r="F77" s="106"/>
      <c r="G77" s="6"/>
      <c r="H77" s="6"/>
      <c r="I77" s="6"/>
      <c r="J77" s="6"/>
      <c r="K77" s="7"/>
      <c r="L77" s="7"/>
      <c r="M77" s="7"/>
      <c r="N77" s="8"/>
      <c r="O77" s="8"/>
      <c r="P77" s="8"/>
      <c r="Q77" s="8"/>
      <c r="R77" s="8"/>
      <c r="S77" s="8"/>
    </row>
    <row r="78" spans="2:19">
      <c r="B78" s="100"/>
      <c r="C78" s="101"/>
      <c r="D78" s="100"/>
      <c r="E78" s="100"/>
      <c r="F78" s="102"/>
      <c r="G78" s="100"/>
      <c r="H78" s="100"/>
      <c r="I78" s="100"/>
      <c r="J78" s="100"/>
      <c r="K78" s="103"/>
      <c r="L78" s="103"/>
      <c r="M78" s="103"/>
      <c r="N78" s="104"/>
      <c r="O78" s="104"/>
      <c r="P78" s="104"/>
      <c r="Q78" s="104"/>
      <c r="R78" s="104"/>
      <c r="S78" s="104"/>
    </row>
    <row r="79" spans="2:19">
      <c r="B79" s="6"/>
      <c r="C79" s="105"/>
      <c r="D79" s="6"/>
      <c r="E79" s="6"/>
      <c r="F79" s="106"/>
      <c r="G79" s="6"/>
      <c r="H79" s="6"/>
      <c r="I79" s="6"/>
      <c r="J79" s="6"/>
      <c r="K79" s="7"/>
      <c r="L79" s="7"/>
      <c r="M79" s="7"/>
      <c r="N79" s="8"/>
      <c r="O79" s="8"/>
      <c r="P79" s="8"/>
      <c r="Q79" s="8"/>
      <c r="R79" s="8"/>
      <c r="S79" s="8"/>
    </row>
    <row r="80" spans="2:19">
      <c r="B80" s="100"/>
      <c r="C80" s="101"/>
      <c r="D80" s="100"/>
      <c r="E80" s="100"/>
      <c r="F80" s="102"/>
      <c r="G80" s="100"/>
      <c r="H80" s="100"/>
      <c r="I80" s="100"/>
      <c r="J80" s="100"/>
      <c r="K80" s="103"/>
      <c r="L80" s="103"/>
      <c r="M80" s="103"/>
      <c r="N80" s="104"/>
      <c r="O80" s="104"/>
      <c r="P80" s="104"/>
      <c r="Q80" s="104"/>
      <c r="R80" s="104"/>
      <c r="S80" s="104"/>
    </row>
    <row r="81" spans="2:19">
      <c r="B81" s="6"/>
      <c r="C81" s="105"/>
      <c r="D81" s="6"/>
      <c r="E81" s="6"/>
      <c r="F81" s="106"/>
      <c r="G81" s="6"/>
      <c r="H81" s="6"/>
      <c r="I81" s="6"/>
      <c r="J81" s="6"/>
      <c r="K81" s="7"/>
      <c r="L81" s="7"/>
      <c r="M81" s="7"/>
      <c r="N81" s="8"/>
      <c r="O81" s="8"/>
      <c r="P81" s="8"/>
      <c r="Q81" s="8"/>
      <c r="R81" s="8"/>
      <c r="S81" s="8"/>
    </row>
    <row r="82" spans="2:19">
      <c r="B82" s="100"/>
      <c r="C82" s="101"/>
      <c r="D82" s="100"/>
      <c r="E82" s="100"/>
      <c r="F82" s="102"/>
      <c r="G82" s="100"/>
      <c r="H82" s="100"/>
      <c r="I82" s="100"/>
      <c r="J82" s="100"/>
      <c r="K82" s="103"/>
      <c r="L82" s="103"/>
      <c r="M82" s="103"/>
      <c r="N82" s="104"/>
      <c r="O82" s="104"/>
      <c r="P82" s="104"/>
      <c r="Q82" s="104"/>
      <c r="R82" s="104"/>
      <c r="S82" s="104"/>
    </row>
    <row r="83" spans="2:19">
      <c r="B83" s="6"/>
      <c r="C83" s="105"/>
      <c r="D83" s="6"/>
      <c r="E83" s="6"/>
      <c r="F83" s="106"/>
      <c r="G83" s="6"/>
      <c r="H83" s="6"/>
      <c r="I83" s="6"/>
      <c r="J83" s="6"/>
      <c r="K83" s="7"/>
      <c r="L83" s="7"/>
      <c r="M83" s="7"/>
      <c r="N83" s="8"/>
      <c r="O83" s="8"/>
      <c r="P83" s="8"/>
      <c r="Q83" s="8"/>
      <c r="R83" s="8"/>
      <c r="S83" s="8"/>
    </row>
    <row r="84" spans="2:19">
      <c r="B84" s="100"/>
      <c r="C84" s="101"/>
      <c r="D84" s="100"/>
      <c r="E84" s="100"/>
      <c r="F84" s="102"/>
      <c r="G84" s="100"/>
      <c r="H84" s="100"/>
      <c r="I84" s="100"/>
      <c r="J84" s="100"/>
      <c r="K84" s="103"/>
      <c r="L84" s="103"/>
      <c r="M84" s="103"/>
      <c r="N84" s="104"/>
      <c r="O84" s="104"/>
      <c r="P84" s="104"/>
      <c r="Q84" s="104"/>
      <c r="R84" s="104"/>
      <c r="S84" s="104"/>
    </row>
    <row r="85" spans="2:19">
      <c r="B85" s="6"/>
      <c r="C85" s="105"/>
      <c r="D85" s="6"/>
      <c r="E85" s="6"/>
      <c r="F85" s="106"/>
      <c r="G85" s="6"/>
      <c r="H85" s="6"/>
      <c r="I85" s="6"/>
      <c r="J85" s="6"/>
      <c r="K85" s="7"/>
      <c r="L85" s="7"/>
      <c r="M85" s="7"/>
      <c r="N85" s="8"/>
      <c r="O85" s="8"/>
      <c r="P85" s="8"/>
      <c r="Q85" s="8"/>
      <c r="R85" s="8"/>
      <c r="S85" s="8"/>
    </row>
    <row r="86" spans="2:19">
      <c r="B86" s="100"/>
      <c r="C86" s="101"/>
      <c r="D86" s="100"/>
      <c r="E86" s="100"/>
      <c r="F86" s="102"/>
      <c r="G86" s="100"/>
      <c r="H86" s="100"/>
      <c r="I86" s="100"/>
      <c r="J86" s="100"/>
      <c r="K86" s="103"/>
      <c r="L86" s="103"/>
      <c r="M86" s="103"/>
      <c r="N86" s="104"/>
      <c r="O86" s="104"/>
      <c r="P86" s="104"/>
      <c r="Q86" s="104"/>
      <c r="R86" s="104"/>
      <c r="S86" s="104"/>
    </row>
    <row r="87" spans="2:19">
      <c r="B87" s="6"/>
      <c r="C87" s="105"/>
      <c r="D87" s="6"/>
      <c r="E87" s="6"/>
      <c r="F87" s="106"/>
      <c r="G87" s="6"/>
      <c r="H87" s="6"/>
      <c r="I87" s="6"/>
      <c r="J87" s="6"/>
      <c r="K87" s="7"/>
      <c r="L87" s="7"/>
      <c r="M87" s="7"/>
      <c r="N87" s="8"/>
      <c r="O87" s="8"/>
      <c r="P87" s="8"/>
      <c r="Q87" s="8"/>
      <c r="R87" s="8"/>
      <c r="S87" s="8"/>
    </row>
    <row r="88" spans="2:19">
      <c r="B88" s="100"/>
      <c r="C88" s="101"/>
      <c r="D88" s="100"/>
      <c r="E88" s="100"/>
      <c r="F88" s="102"/>
      <c r="G88" s="100"/>
      <c r="H88" s="100"/>
      <c r="I88" s="100"/>
      <c r="J88" s="100"/>
      <c r="K88" s="103"/>
      <c r="L88" s="103"/>
      <c r="M88" s="103"/>
      <c r="N88" s="104"/>
      <c r="O88" s="104"/>
      <c r="P88" s="104"/>
      <c r="Q88" s="104"/>
      <c r="R88" s="104"/>
      <c r="S88" s="104"/>
    </row>
    <row r="89" spans="2:19">
      <c r="B89" s="6"/>
      <c r="C89" s="105"/>
      <c r="D89" s="6"/>
      <c r="E89" s="6"/>
      <c r="F89" s="106"/>
      <c r="G89" s="6"/>
      <c r="H89" s="6"/>
      <c r="I89" s="6"/>
      <c r="J89" s="6"/>
      <c r="K89" s="7"/>
      <c r="L89" s="7"/>
      <c r="M89" s="7"/>
      <c r="N89" s="8"/>
      <c r="O89" s="8"/>
      <c r="P89" s="8"/>
      <c r="Q89" s="8"/>
      <c r="R89" s="8"/>
      <c r="S89" s="8"/>
    </row>
    <row r="90" spans="2:19">
      <c r="B90" s="100"/>
      <c r="C90" s="101"/>
      <c r="D90" s="100"/>
      <c r="E90" s="100"/>
      <c r="F90" s="102"/>
      <c r="G90" s="100"/>
      <c r="H90" s="100"/>
      <c r="I90" s="100"/>
      <c r="J90" s="100"/>
      <c r="K90" s="103"/>
      <c r="L90" s="103"/>
      <c r="M90" s="103"/>
      <c r="N90" s="104"/>
      <c r="O90" s="104"/>
      <c r="P90" s="104"/>
      <c r="Q90" s="104"/>
      <c r="R90" s="104"/>
      <c r="S90" s="104"/>
    </row>
    <row r="91" spans="2:19">
      <c r="B91" s="6"/>
      <c r="C91" s="105"/>
      <c r="D91" s="6"/>
      <c r="E91" s="6"/>
      <c r="F91" s="106"/>
      <c r="G91" s="6"/>
      <c r="H91" s="6"/>
      <c r="I91" s="6"/>
      <c r="J91" s="6"/>
      <c r="K91" s="7"/>
      <c r="L91" s="7"/>
      <c r="M91" s="7"/>
      <c r="N91" s="8"/>
      <c r="O91" s="8"/>
      <c r="P91" s="8"/>
      <c r="Q91" s="8"/>
      <c r="R91" s="8"/>
      <c r="S91" s="8"/>
    </row>
    <row r="92" spans="2:19">
      <c r="B92" s="100"/>
      <c r="C92" s="101"/>
      <c r="D92" s="100"/>
      <c r="E92" s="100"/>
      <c r="F92" s="102"/>
      <c r="G92" s="100"/>
      <c r="H92" s="100"/>
      <c r="I92" s="100"/>
      <c r="J92" s="100"/>
      <c r="K92" s="103"/>
      <c r="L92" s="103"/>
      <c r="M92" s="103"/>
      <c r="N92" s="104"/>
      <c r="O92" s="104"/>
      <c r="P92" s="104"/>
      <c r="Q92" s="104"/>
      <c r="R92" s="104"/>
      <c r="S92" s="104"/>
    </row>
    <row r="93" spans="2:19">
      <c r="B93" s="6"/>
      <c r="C93" s="105"/>
      <c r="D93" s="6"/>
      <c r="E93" s="6"/>
      <c r="F93" s="106"/>
      <c r="G93" s="6"/>
      <c r="H93" s="6"/>
      <c r="I93" s="6"/>
      <c r="J93" s="6"/>
      <c r="K93" s="7"/>
      <c r="L93" s="7"/>
      <c r="M93" s="7"/>
      <c r="N93" s="8"/>
      <c r="O93" s="8"/>
      <c r="P93" s="8"/>
      <c r="Q93" s="8"/>
      <c r="R93" s="8"/>
      <c r="S93" s="8"/>
    </row>
    <row r="94" spans="2:19">
      <c r="B94" s="100"/>
      <c r="C94" s="101"/>
      <c r="D94" s="100"/>
      <c r="E94" s="100"/>
      <c r="F94" s="102"/>
      <c r="G94" s="100"/>
      <c r="H94" s="100"/>
      <c r="I94" s="100"/>
      <c r="J94" s="100"/>
      <c r="K94" s="103"/>
      <c r="L94" s="103"/>
      <c r="M94" s="103"/>
      <c r="N94" s="104"/>
      <c r="O94" s="104"/>
      <c r="P94" s="104"/>
      <c r="Q94" s="104"/>
      <c r="R94" s="104"/>
      <c r="S94" s="104"/>
    </row>
    <row r="95" spans="2:19">
      <c r="B95" s="6"/>
      <c r="C95" s="105"/>
      <c r="D95" s="6"/>
      <c r="E95" s="6"/>
      <c r="F95" s="106"/>
      <c r="G95" s="6"/>
      <c r="H95" s="6"/>
      <c r="I95" s="6"/>
      <c r="J95" s="6"/>
      <c r="K95" s="7"/>
      <c r="L95" s="7"/>
      <c r="M95" s="7"/>
      <c r="N95" s="8"/>
      <c r="O95" s="8"/>
      <c r="P95" s="8"/>
      <c r="Q95" s="8"/>
      <c r="R95" s="8"/>
      <c r="S95" s="8"/>
    </row>
    <row r="96" spans="2:19">
      <c r="B96" s="100"/>
      <c r="C96" s="101"/>
      <c r="D96" s="100"/>
      <c r="E96" s="100"/>
      <c r="F96" s="102"/>
      <c r="G96" s="100"/>
      <c r="H96" s="100"/>
      <c r="I96" s="100"/>
      <c r="J96" s="100"/>
      <c r="K96" s="103"/>
      <c r="L96" s="103"/>
      <c r="M96" s="103"/>
      <c r="N96" s="104"/>
      <c r="O96" s="104"/>
      <c r="P96" s="104"/>
      <c r="Q96" s="104"/>
      <c r="R96" s="104"/>
      <c r="S96" s="104"/>
    </row>
    <row r="97" spans="2:19">
      <c r="B97" s="6"/>
      <c r="C97" s="105"/>
      <c r="D97" s="6"/>
      <c r="E97" s="6"/>
      <c r="F97" s="106"/>
      <c r="G97" s="6"/>
      <c r="H97" s="6"/>
      <c r="I97" s="6"/>
      <c r="J97" s="6"/>
      <c r="K97" s="7"/>
      <c r="L97" s="7"/>
      <c r="M97" s="7"/>
      <c r="N97" s="8"/>
      <c r="O97" s="8"/>
      <c r="P97" s="8"/>
      <c r="Q97" s="8"/>
      <c r="R97" s="8"/>
      <c r="S97" s="8"/>
    </row>
    <row r="98" spans="2:19">
      <c r="B98" s="100"/>
      <c r="C98" s="101"/>
      <c r="D98" s="100"/>
      <c r="E98" s="100"/>
      <c r="F98" s="102"/>
      <c r="G98" s="100"/>
      <c r="H98" s="100"/>
      <c r="I98" s="100"/>
      <c r="J98" s="100"/>
      <c r="K98" s="103"/>
      <c r="L98" s="103"/>
      <c r="M98" s="103"/>
      <c r="N98" s="104"/>
      <c r="O98" s="104"/>
      <c r="P98" s="104"/>
      <c r="Q98" s="104"/>
      <c r="R98" s="104"/>
      <c r="S98" s="104"/>
    </row>
    <row r="99" spans="2:19">
      <c r="B99" s="6"/>
      <c r="C99" s="105"/>
      <c r="D99" s="6"/>
      <c r="E99" s="6"/>
      <c r="F99" s="106"/>
      <c r="G99" s="6"/>
      <c r="H99" s="6"/>
      <c r="I99" s="6"/>
      <c r="J99" s="6"/>
      <c r="K99" s="7"/>
      <c r="L99" s="7"/>
      <c r="M99" s="7"/>
      <c r="N99" s="8"/>
      <c r="O99" s="8"/>
      <c r="P99" s="8"/>
      <c r="Q99" s="8"/>
      <c r="R99" s="8"/>
      <c r="S99" s="8"/>
    </row>
    <row r="100" spans="2:19">
      <c r="B100" s="100"/>
      <c r="C100" s="101"/>
      <c r="D100" s="100"/>
      <c r="E100" s="100"/>
      <c r="F100" s="102"/>
      <c r="G100" s="100"/>
      <c r="H100" s="100"/>
      <c r="I100" s="100"/>
      <c r="J100" s="100"/>
      <c r="K100" s="103"/>
      <c r="L100" s="103"/>
      <c r="M100" s="103"/>
      <c r="N100" s="104"/>
      <c r="O100" s="104"/>
      <c r="P100" s="104"/>
      <c r="Q100" s="104"/>
      <c r="R100" s="104"/>
      <c r="S100" s="104"/>
    </row>
    <row r="101" spans="2:19">
      <c r="B101" s="6"/>
      <c r="C101" s="105"/>
      <c r="D101" s="6"/>
      <c r="E101" s="6"/>
      <c r="F101" s="106"/>
      <c r="G101" s="6"/>
      <c r="H101" s="6"/>
      <c r="I101" s="6"/>
      <c r="J101" s="6"/>
      <c r="K101" s="7"/>
      <c r="L101" s="7"/>
      <c r="M101" s="7"/>
      <c r="N101" s="8"/>
      <c r="O101" s="8"/>
      <c r="P101" s="8"/>
      <c r="Q101" s="8"/>
      <c r="R101" s="8"/>
      <c r="S101" s="8"/>
    </row>
    <row r="102" spans="2:19">
      <c r="B102" s="100"/>
      <c r="C102" s="101"/>
      <c r="D102" s="100"/>
      <c r="E102" s="100"/>
      <c r="F102" s="102"/>
      <c r="G102" s="100"/>
      <c r="H102" s="100"/>
      <c r="I102" s="100"/>
      <c r="J102" s="100"/>
      <c r="K102" s="103"/>
      <c r="L102" s="103"/>
      <c r="M102" s="103"/>
      <c r="N102" s="104"/>
      <c r="O102" s="104"/>
      <c r="P102" s="104"/>
      <c r="Q102" s="104"/>
      <c r="R102" s="104"/>
      <c r="S102" s="104"/>
    </row>
    <row r="103" spans="2:19">
      <c r="B103" s="6"/>
      <c r="C103" s="105"/>
      <c r="D103" s="6"/>
      <c r="E103" s="6"/>
      <c r="F103" s="106"/>
      <c r="G103" s="6"/>
      <c r="H103" s="6"/>
      <c r="I103" s="6"/>
      <c r="J103" s="6"/>
      <c r="K103" s="7"/>
      <c r="L103" s="7"/>
      <c r="M103" s="7"/>
      <c r="N103" s="8"/>
      <c r="O103" s="8"/>
      <c r="P103" s="8"/>
      <c r="Q103" s="8"/>
      <c r="R103" s="8"/>
      <c r="S103" s="8"/>
    </row>
    <row r="104" spans="2:19">
      <c r="B104" s="100"/>
      <c r="C104" s="101"/>
      <c r="D104" s="100"/>
      <c r="E104" s="100"/>
      <c r="F104" s="102"/>
      <c r="G104" s="100"/>
      <c r="H104" s="100"/>
      <c r="I104" s="100"/>
      <c r="J104" s="100"/>
      <c r="K104" s="103"/>
      <c r="L104" s="103"/>
      <c r="M104" s="103"/>
      <c r="N104" s="104"/>
      <c r="O104" s="104"/>
      <c r="P104" s="104"/>
      <c r="Q104" s="104"/>
      <c r="R104" s="104"/>
      <c r="S104" s="104"/>
    </row>
    <row r="105" spans="2:19">
      <c r="B105" s="6"/>
      <c r="C105" s="105"/>
      <c r="D105" s="6"/>
      <c r="E105" s="6"/>
      <c r="F105" s="106"/>
      <c r="G105" s="6"/>
      <c r="H105" s="6"/>
      <c r="I105" s="6"/>
      <c r="J105" s="6"/>
      <c r="K105" s="7"/>
      <c r="L105" s="7"/>
      <c r="M105" s="7"/>
      <c r="N105" s="8"/>
      <c r="O105" s="8"/>
      <c r="P105" s="8"/>
      <c r="Q105" s="8"/>
      <c r="R105" s="8"/>
      <c r="S105" s="8"/>
    </row>
    <row r="106" spans="2:19">
      <c r="B106" s="100"/>
      <c r="C106" s="101"/>
      <c r="D106" s="100"/>
      <c r="E106" s="100"/>
      <c r="F106" s="102"/>
      <c r="G106" s="100"/>
      <c r="H106" s="100"/>
      <c r="I106" s="100"/>
      <c r="J106" s="100"/>
      <c r="K106" s="103"/>
      <c r="L106" s="103"/>
      <c r="M106" s="103"/>
      <c r="N106" s="104"/>
      <c r="O106" s="104"/>
      <c r="P106" s="104"/>
      <c r="Q106" s="104"/>
      <c r="R106" s="104"/>
      <c r="S106" s="104"/>
    </row>
    <row r="107" spans="2:19">
      <c r="B107" s="6"/>
      <c r="C107" s="105"/>
      <c r="D107" s="6"/>
      <c r="E107" s="6"/>
      <c r="F107" s="106"/>
      <c r="G107" s="6"/>
      <c r="H107" s="6"/>
      <c r="I107" s="6"/>
      <c r="J107" s="6"/>
      <c r="K107" s="7"/>
      <c r="L107" s="7"/>
      <c r="M107" s="7"/>
      <c r="N107" s="8"/>
      <c r="O107" s="8"/>
      <c r="P107" s="8"/>
      <c r="Q107" s="8"/>
      <c r="R107" s="8"/>
      <c r="S107" s="8"/>
    </row>
    <row r="108" spans="2:19">
      <c r="B108" s="100"/>
      <c r="C108" s="101"/>
      <c r="D108" s="100"/>
      <c r="E108" s="100"/>
      <c r="F108" s="102"/>
      <c r="G108" s="100"/>
      <c r="H108" s="100"/>
      <c r="I108" s="100"/>
      <c r="J108" s="100"/>
      <c r="K108" s="103"/>
      <c r="L108" s="103"/>
      <c r="M108" s="103"/>
      <c r="N108" s="104"/>
      <c r="O108" s="104"/>
      <c r="P108" s="104"/>
      <c r="Q108" s="104"/>
      <c r="R108" s="104"/>
      <c r="S108" s="104"/>
    </row>
    <row r="109" spans="2:19">
      <c r="B109" s="6"/>
      <c r="C109" s="105"/>
      <c r="D109" s="6"/>
      <c r="E109" s="6"/>
      <c r="F109" s="106"/>
      <c r="G109" s="6"/>
      <c r="H109" s="6"/>
      <c r="I109" s="6"/>
      <c r="J109" s="6"/>
      <c r="K109" s="7"/>
      <c r="L109" s="7"/>
      <c r="M109" s="7"/>
      <c r="N109" s="8"/>
      <c r="O109" s="8"/>
      <c r="P109" s="8"/>
      <c r="Q109" s="8"/>
      <c r="R109" s="8"/>
      <c r="S109" s="8"/>
    </row>
    <row r="110" spans="2:19">
      <c r="B110" s="100"/>
      <c r="C110" s="101"/>
      <c r="D110" s="100"/>
      <c r="E110" s="100"/>
      <c r="F110" s="102"/>
      <c r="G110" s="100"/>
      <c r="H110" s="100"/>
      <c r="I110" s="100"/>
      <c r="J110" s="100"/>
      <c r="K110" s="103"/>
      <c r="L110" s="103"/>
      <c r="M110" s="103"/>
      <c r="N110" s="104"/>
      <c r="O110" s="104"/>
      <c r="P110" s="104"/>
      <c r="Q110" s="104"/>
      <c r="R110" s="104"/>
      <c r="S110" s="104"/>
    </row>
    <row r="111" spans="2:19">
      <c r="B111" s="6"/>
      <c r="C111" s="105"/>
      <c r="D111" s="6"/>
      <c r="E111" s="6"/>
      <c r="F111" s="106"/>
      <c r="G111" s="6"/>
      <c r="H111" s="6"/>
      <c r="I111" s="6"/>
      <c r="J111" s="6"/>
      <c r="K111" s="7"/>
      <c r="L111" s="7"/>
      <c r="M111" s="7"/>
      <c r="N111" s="8"/>
      <c r="O111" s="8"/>
      <c r="P111" s="8"/>
      <c r="Q111" s="8"/>
      <c r="R111" s="8"/>
      <c r="S111" s="8"/>
    </row>
    <row r="112" spans="2:19">
      <c r="B112" s="100"/>
      <c r="C112" s="101"/>
      <c r="D112" s="100"/>
      <c r="E112" s="100"/>
      <c r="F112" s="102"/>
      <c r="G112" s="100"/>
      <c r="H112" s="100"/>
      <c r="I112" s="100"/>
      <c r="J112" s="100"/>
      <c r="K112" s="103"/>
      <c r="L112" s="103"/>
      <c r="M112" s="103"/>
      <c r="N112" s="104"/>
      <c r="O112" s="104"/>
      <c r="P112" s="104"/>
      <c r="Q112" s="104"/>
      <c r="R112" s="104"/>
      <c r="S112" s="104"/>
    </row>
    <row r="113" spans="2:19">
      <c r="B113" s="6"/>
      <c r="C113" s="105"/>
      <c r="D113" s="6"/>
      <c r="E113" s="6"/>
      <c r="F113" s="106"/>
      <c r="G113" s="6"/>
      <c r="H113" s="6"/>
      <c r="I113" s="6"/>
      <c r="J113" s="6"/>
      <c r="K113" s="7"/>
      <c r="L113" s="7"/>
      <c r="M113" s="7"/>
      <c r="N113" s="8"/>
      <c r="O113" s="8"/>
      <c r="P113" s="8"/>
      <c r="Q113" s="8"/>
      <c r="R113" s="8"/>
      <c r="S113" s="8"/>
    </row>
    <row r="114" spans="2:19">
      <c r="B114" s="100"/>
      <c r="C114" s="101"/>
      <c r="D114" s="100"/>
      <c r="E114" s="100"/>
      <c r="F114" s="102"/>
      <c r="G114" s="100"/>
      <c r="H114" s="100"/>
      <c r="I114" s="100"/>
      <c r="J114" s="100"/>
      <c r="K114" s="103"/>
      <c r="L114" s="103"/>
      <c r="M114" s="103"/>
      <c r="N114" s="104"/>
      <c r="O114" s="104"/>
      <c r="P114" s="104"/>
      <c r="Q114" s="104"/>
      <c r="R114" s="104"/>
      <c r="S114" s="104"/>
    </row>
    <row r="115" spans="2:19">
      <c r="B115" s="6"/>
      <c r="C115" s="105"/>
      <c r="D115" s="6"/>
      <c r="E115" s="6"/>
      <c r="F115" s="106"/>
      <c r="G115" s="6"/>
      <c r="H115" s="6"/>
      <c r="I115" s="6"/>
      <c r="J115" s="6"/>
      <c r="K115" s="7"/>
      <c r="L115" s="7"/>
      <c r="M115" s="7"/>
      <c r="N115" s="8"/>
      <c r="O115" s="8"/>
      <c r="P115" s="8"/>
      <c r="Q115" s="8"/>
      <c r="R115" s="8"/>
      <c r="S115" s="8"/>
    </row>
    <row r="116" spans="2:19">
      <c r="B116" s="100"/>
      <c r="C116" s="101"/>
      <c r="D116" s="100"/>
      <c r="E116" s="100"/>
      <c r="F116" s="102"/>
      <c r="G116" s="100"/>
      <c r="H116" s="100"/>
      <c r="I116" s="100"/>
      <c r="J116" s="100"/>
      <c r="K116" s="103"/>
      <c r="L116" s="103"/>
      <c r="M116" s="103"/>
      <c r="N116" s="104"/>
      <c r="O116" s="104"/>
      <c r="P116" s="104"/>
      <c r="Q116" s="104"/>
      <c r="R116" s="104"/>
      <c r="S116" s="104"/>
    </row>
    <row r="117" spans="2:19">
      <c r="B117" s="6"/>
      <c r="C117" s="105"/>
      <c r="D117" s="6"/>
      <c r="E117" s="6"/>
      <c r="F117" s="106"/>
      <c r="G117" s="6"/>
      <c r="H117" s="6"/>
      <c r="I117" s="6"/>
      <c r="J117" s="6"/>
      <c r="K117" s="7"/>
      <c r="L117" s="7"/>
      <c r="M117" s="7"/>
      <c r="N117" s="8"/>
      <c r="O117" s="8"/>
      <c r="P117" s="8"/>
      <c r="Q117" s="8"/>
      <c r="R117" s="8"/>
      <c r="S117" s="8"/>
    </row>
    <row r="118" spans="2:19">
      <c r="B118" s="100"/>
      <c r="C118" s="101"/>
      <c r="D118" s="100"/>
      <c r="E118" s="100"/>
      <c r="F118" s="102"/>
      <c r="G118" s="100"/>
      <c r="H118" s="100"/>
      <c r="I118" s="100"/>
      <c r="J118" s="100"/>
      <c r="K118" s="103"/>
      <c r="L118" s="103"/>
      <c r="M118" s="103"/>
      <c r="N118" s="104"/>
      <c r="O118" s="104"/>
      <c r="P118" s="104"/>
      <c r="Q118" s="104"/>
      <c r="R118" s="104"/>
      <c r="S118" s="104"/>
    </row>
    <row r="119" spans="2:19">
      <c r="B119" s="6"/>
      <c r="C119" s="105"/>
      <c r="D119" s="6"/>
      <c r="E119" s="6"/>
      <c r="F119" s="106"/>
      <c r="G119" s="6"/>
      <c r="H119" s="6"/>
      <c r="I119" s="6"/>
      <c r="J119" s="6"/>
      <c r="K119" s="7"/>
      <c r="L119" s="7"/>
      <c r="M119" s="7"/>
      <c r="N119" s="8"/>
      <c r="O119" s="8"/>
      <c r="P119" s="8"/>
      <c r="Q119" s="8"/>
      <c r="R119" s="8"/>
      <c r="S119" s="8"/>
    </row>
    <row r="120" spans="2:19">
      <c r="B120" s="100"/>
      <c r="C120" s="101"/>
      <c r="D120" s="100"/>
      <c r="E120" s="100"/>
      <c r="F120" s="102"/>
      <c r="G120" s="100"/>
      <c r="H120" s="100"/>
      <c r="I120" s="100"/>
      <c r="J120" s="100"/>
      <c r="K120" s="103"/>
      <c r="L120" s="103"/>
      <c r="M120" s="103"/>
      <c r="N120" s="104"/>
      <c r="O120" s="104"/>
      <c r="P120" s="104"/>
      <c r="Q120" s="104"/>
      <c r="R120" s="104"/>
      <c r="S120" s="104"/>
    </row>
    <row r="121" spans="2:19">
      <c r="B121" s="6"/>
      <c r="C121" s="105"/>
      <c r="D121" s="6"/>
      <c r="E121" s="6"/>
      <c r="F121" s="106"/>
      <c r="G121" s="6"/>
      <c r="H121" s="6"/>
      <c r="I121" s="6"/>
      <c r="J121" s="6"/>
      <c r="K121" s="7"/>
      <c r="L121" s="7"/>
      <c r="M121" s="7"/>
      <c r="N121" s="8"/>
      <c r="O121" s="8"/>
      <c r="P121" s="8"/>
      <c r="Q121" s="8"/>
      <c r="R121" s="8"/>
      <c r="S121" s="8"/>
    </row>
    <row r="122" spans="2:19">
      <c r="B122" s="100"/>
      <c r="C122" s="101"/>
      <c r="D122" s="100"/>
      <c r="E122" s="100"/>
      <c r="F122" s="102"/>
      <c r="G122" s="100"/>
      <c r="H122" s="100"/>
      <c r="I122" s="100"/>
      <c r="J122" s="100"/>
      <c r="K122" s="103"/>
      <c r="L122" s="103"/>
      <c r="M122" s="103"/>
      <c r="N122" s="104"/>
      <c r="O122" s="104"/>
      <c r="P122" s="104"/>
      <c r="Q122" s="104"/>
      <c r="R122" s="104"/>
      <c r="S122" s="104"/>
    </row>
    <row r="123" spans="2:19">
      <c r="B123" s="6"/>
      <c r="C123" s="105"/>
      <c r="D123" s="6"/>
      <c r="E123" s="6"/>
      <c r="F123" s="106"/>
      <c r="G123" s="6"/>
      <c r="H123" s="6"/>
      <c r="I123" s="6"/>
      <c r="J123" s="6"/>
      <c r="K123" s="7"/>
      <c r="L123" s="7"/>
      <c r="M123" s="7"/>
      <c r="N123" s="8"/>
      <c r="O123" s="8"/>
      <c r="P123" s="8"/>
      <c r="Q123" s="8"/>
      <c r="R123" s="8"/>
      <c r="S123" s="8"/>
    </row>
    <row r="124" spans="2:19">
      <c r="B124" s="100"/>
      <c r="C124" s="101"/>
      <c r="D124" s="100"/>
      <c r="E124" s="100"/>
      <c r="F124" s="102"/>
      <c r="G124" s="100"/>
      <c r="H124" s="100"/>
      <c r="I124" s="100"/>
      <c r="J124" s="100"/>
      <c r="K124" s="103"/>
      <c r="L124" s="103"/>
      <c r="M124" s="103"/>
      <c r="N124" s="104"/>
      <c r="O124" s="104"/>
      <c r="P124" s="104"/>
      <c r="Q124" s="104"/>
      <c r="R124" s="104"/>
      <c r="S124" s="104"/>
    </row>
    <row r="125" spans="2:19">
      <c r="B125" s="6"/>
      <c r="C125" s="105"/>
      <c r="D125" s="6"/>
      <c r="E125" s="6"/>
      <c r="F125" s="106"/>
      <c r="G125" s="6"/>
      <c r="H125" s="6"/>
      <c r="I125" s="6"/>
      <c r="J125" s="6"/>
      <c r="K125" s="7"/>
      <c r="L125" s="7"/>
      <c r="M125" s="7"/>
      <c r="N125" s="8"/>
      <c r="O125" s="8"/>
      <c r="P125" s="8"/>
      <c r="Q125" s="8"/>
      <c r="R125" s="8"/>
      <c r="S125" s="8"/>
    </row>
    <row r="126" spans="2:19">
      <c r="B126" s="100"/>
      <c r="C126" s="101"/>
      <c r="D126" s="100"/>
      <c r="E126" s="100"/>
      <c r="F126" s="102"/>
      <c r="G126" s="100"/>
      <c r="H126" s="100"/>
      <c r="I126" s="100"/>
      <c r="J126" s="100"/>
      <c r="K126" s="103"/>
      <c r="L126" s="103"/>
      <c r="M126" s="103"/>
      <c r="N126" s="104"/>
      <c r="O126" s="104"/>
      <c r="P126" s="104"/>
      <c r="Q126" s="104"/>
      <c r="R126" s="104"/>
      <c r="S126" s="104"/>
    </row>
    <row r="127" spans="2:19">
      <c r="B127" s="6"/>
      <c r="C127" s="105"/>
      <c r="D127" s="6"/>
      <c r="E127" s="6"/>
      <c r="F127" s="106"/>
      <c r="G127" s="6"/>
      <c r="H127" s="6"/>
      <c r="I127" s="6"/>
      <c r="J127" s="6"/>
      <c r="K127" s="7"/>
      <c r="L127" s="7"/>
      <c r="M127" s="7"/>
      <c r="N127" s="8"/>
      <c r="O127" s="8"/>
      <c r="P127" s="8"/>
      <c r="Q127" s="8"/>
      <c r="R127" s="8"/>
      <c r="S127" s="8"/>
    </row>
    <row r="128" spans="2:19">
      <c r="B128" s="100"/>
      <c r="C128" s="101"/>
      <c r="D128" s="100"/>
      <c r="E128" s="100"/>
      <c r="F128" s="102"/>
      <c r="G128" s="100"/>
      <c r="H128" s="100"/>
      <c r="I128" s="100"/>
      <c r="J128" s="100"/>
      <c r="K128" s="103"/>
      <c r="L128" s="103"/>
      <c r="M128" s="103"/>
      <c r="N128" s="104"/>
      <c r="O128" s="104"/>
      <c r="P128" s="104"/>
      <c r="Q128" s="104"/>
      <c r="R128" s="104"/>
      <c r="S128" s="104"/>
    </row>
    <row r="129" spans="2:19">
      <c r="B129" s="6"/>
      <c r="C129" s="105"/>
      <c r="D129" s="6"/>
      <c r="E129" s="6"/>
      <c r="F129" s="106"/>
      <c r="G129" s="6"/>
      <c r="H129" s="6"/>
      <c r="I129" s="6"/>
      <c r="J129" s="6"/>
      <c r="K129" s="7"/>
      <c r="L129" s="7"/>
      <c r="M129" s="7"/>
      <c r="N129" s="8"/>
      <c r="O129" s="8"/>
      <c r="P129" s="8"/>
      <c r="Q129" s="8"/>
      <c r="R129" s="8"/>
      <c r="S129" s="8"/>
    </row>
    <row r="130" spans="2:19">
      <c r="B130" s="100"/>
      <c r="C130" s="101"/>
      <c r="D130" s="100"/>
      <c r="E130" s="100"/>
      <c r="F130" s="102"/>
      <c r="G130" s="100"/>
      <c r="H130" s="100"/>
      <c r="I130" s="100"/>
      <c r="J130" s="100"/>
      <c r="K130" s="103"/>
      <c r="L130" s="103"/>
      <c r="M130" s="103"/>
      <c r="N130" s="104"/>
      <c r="O130" s="104"/>
      <c r="P130" s="104"/>
      <c r="Q130" s="104"/>
      <c r="R130" s="104"/>
      <c r="S130" s="104"/>
    </row>
    <row r="131" spans="2:19">
      <c r="B131" s="6"/>
      <c r="C131" s="105"/>
      <c r="D131" s="6"/>
      <c r="E131" s="6"/>
      <c r="F131" s="106"/>
      <c r="G131" s="6"/>
      <c r="H131" s="6"/>
      <c r="I131" s="6"/>
      <c r="J131" s="6"/>
      <c r="K131" s="7"/>
      <c r="L131" s="7"/>
      <c r="M131" s="7"/>
      <c r="N131" s="8"/>
      <c r="O131" s="8"/>
      <c r="P131" s="8"/>
      <c r="Q131" s="8"/>
      <c r="R131" s="8"/>
      <c r="S131" s="8"/>
    </row>
    <row r="132" spans="2:19">
      <c r="B132" s="100"/>
      <c r="C132" s="101"/>
      <c r="D132" s="100"/>
      <c r="E132" s="100"/>
      <c r="F132" s="102"/>
      <c r="G132" s="100"/>
      <c r="H132" s="100"/>
      <c r="I132" s="100"/>
      <c r="J132" s="100"/>
      <c r="K132" s="103"/>
      <c r="L132" s="103"/>
      <c r="M132" s="103"/>
      <c r="N132" s="104"/>
      <c r="O132" s="104"/>
      <c r="P132" s="104"/>
      <c r="Q132" s="104"/>
      <c r="R132" s="104"/>
      <c r="S132" s="104"/>
    </row>
    <row r="133" spans="2:19">
      <c r="B133" s="6"/>
      <c r="C133" s="105"/>
      <c r="D133" s="6"/>
      <c r="E133" s="6"/>
      <c r="F133" s="106"/>
      <c r="G133" s="6"/>
      <c r="H133" s="6"/>
      <c r="I133" s="6"/>
      <c r="J133" s="6"/>
      <c r="K133" s="7"/>
      <c r="L133" s="7"/>
      <c r="M133" s="7"/>
      <c r="N133" s="8"/>
      <c r="O133" s="8"/>
      <c r="P133" s="8"/>
      <c r="Q133" s="8"/>
      <c r="R133" s="8"/>
      <c r="S133" s="8"/>
    </row>
    <row r="134" spans="2:19">
      <c r="B134" s="100"/>
      <c r="C134" s="101"/>
      <c r="D134" s="100"/>
      <c r="E134" s="100"/>
      <c r="F134" s="102"/>
      <c r="G134" s="100"/>
      <c r="H134" s="100"/>
      <c r="I134" s="100"/>
      <c r="J134" s="100"/>
      <c r="K134" s="103"/>
      <c r="L134" s="103"/>
      <c r="M134" s="103"/>
      <c r="N134" s="104"/>
      <c r="O134" s="104"/>
      <c r="P134" s="104"/>
      <c r="Q134" s="104"/>
      <c r="R134" s="104"/>
      <c r="S134" s="104"/>
    </row>
    <row r="135" spans="2:19">
      <c r="B135" s="6"/>
      <c r="C135" s="105"/>
      <c r="D135" s="6"/>
      <c r="E135" s="6"/>
      <c r="F135" s="106"/>
      <c r="G135" s="6"/>
      <c r="H135" s="6"/>
      <c r="I135" s="6"/>
      <c r="J135" s="6"/>
      <c r="K135" s="7"/>
      <c r="L135" s="7"/>
      <c r="M135" s="7"/>
      <c r="N135" s="8"/>
      <c r="O135" s="8"/>
      <c r="P135" s="8"/>
      <c r="Q135" s="8"/>
      <c r="R135" s="8"/>
      <c r="S135" s="8"/>
    </row>
    <row r="136" spans="2:19">
      <c r="B136" s="100"/>
      <c r="C136" s="101"/>
      <c r="D136" s="100"/>
      <c r="E136" s="100"/>
      <c r="F136" s="102"/>
      <c r="G136" s="100"/>
      <c r="H136" s="100"/>
      <c r="I136" s="100"/>
      <c r="J136" s="100"/>
      <c r="K136" s="103"/>
      <c r="L136" s="103"/>
      <c r="M136" s="103"/>
      <c r="N136" s="104"/>
      <c r="O136" s="104"/>
      <c r="P136" s="104"/>
      <c r="Q136" s="104"/>
      <c r="R136" s="104"/>
      <c r="S136" s="104"/>
    </row>
    <row r="137" spans="2:19">
      <c r="B137" s="6"/>
      <c r="C137" s="105"/>
      <c r="D137" s="6"/>
      <c r="E137" s="6"/>
      <c r="F137" s="106"/>
      <c r="G137" s="6"/>
      <c r="H137" s="6"/>
      <c r="I137" s="6"/>
      <c r="J137" s="6"/>
      <c r="K137" s="7"/>
      <c r="L137" s="7"/>
      <c r="M137" s="7"/>
      <c r="N137" s="8"/>
      <c r="O137" s="8"/>
      <c r="P137" s="8"/>
      <c r="Q137" s="8"/>
      <c r="R137" s="8"/>
      <c r="S137" s="8"/>
    </row>
    <row r="138" spans="2:19">
      <c r="B138" s="100"/>
      <c r="C138" s="101"/>
      <c r="D138" s="100"/>
      <c r="E138" s="100"/>
      <c r="F138" s="102"/>
      <c r="G138" s="100"/>
      <c r="H138" s="100"/>
      <c r="I138" s="100"/>
      <c r="J138" s="100"/>
      <c r="K138" s="103"/>
      <c r="L138" s="103"/>
      <c r="M138" s="103"/>
      <c r="N138" s="104"/>
      <c r="O138" s="104"/>
      <c r="P138" s="104"/>
      <c r="Q138" s="104"/>
      <c r="R138" s="104"/>
      <c r="S138" s="104"/>
    </row>
    <row r="139" spans="2:19">
      <c r="B139" s="6"/>
      <c r="C139" s="105"/>
      <c r="D139" s="6"/>
      <c r="E139" s="6"/>
      <c r="F139" s="106"/>
      <c r="G139" s="6"/>
      <c r="H139" s="6"/>
      <c r="I139" s="6"/>
      <c r="J139" s="6"/>
      <c r="K139" s="7"/>
      <c r="L139" s="7"/>
      <c r="M139" s="7"/>
      <c r="N139" s="8"/>
      <c r="O139" s="8"/>
      <c r="P139" s="8"/>
      <c r="Q139" s="8"/>
      <c r="R139" s="8"/>
      <c r="S139" s="8"/>
    </row>
    <row r="140" spans="2:19">
      <c r="B140" s="100"/>
      <c r="C140" s="101"/>
      <c r="D140" s="100"/>
      <c r="E140" s="100"/>
      <c r="F140" s="102"/>
      <c r="G140" s="100"/>
      <c r="H140" s="100"/>
      <c r="I140" s="100"/>
      <c r="J140" s="100"/>
      <c r="K140" s="103"/>
      <c r="L140" s="103"/>
      <c r="M140" s="103"/>
      <c r="N140" s="104"/>
      <c r="O140" s="104"/>
      <c r="P140" s="104"/>
      <c r="Q140" s="104"/>
      <c r="R140" s="104"/>
      <c r="S140" s="104"/>
    </row>
    <row r="141" spans="2:19">
      <c r="B141" s="6"/>
      <c r="C141" s="105"/>
      <c r="D141" s="6"/>
      <c r="E141" s="6"/>
      <c r="F141" s="106"/>
      <c r="G141" s="6"/>
      <c r="H141" s="6"/>
      <c r="I141" s="6"/>
      <c r="J141" s="6"/>
      <c r="K141" s="7"/>
      <c r="L141" s="7"/>
      <c r="M141" s="7"/>
      <c r="N141" s="8"/>
      <c r="O141" s="8"/>
      <c r="P141" s="8"/>
      <c r="Q141" s="8"/>
      <c r="R141" s="8"/>
      <c r="S141" s="8"/>
    </row>
    <row r="142" spans="2:19">
      <c r="B142" s="100"/>
      <c r="C142" s="101"/>
      <c r="D142" s="100"/>
      <c r="E142" s="100"/>
      <c r="F142" s="102"/>
      <c r="G142" s="100"/>
      <c r="H142" s="100"/>
      <c r="I142" s="100"/>
      <c r="J142" s="100"/>
      <c r="K142" s="103"/>
      <c r="L142" s="103"/>
      <c r="M142" s="103"/>
      <c r="N142" s="104"/>
      <c r="O142" s="104"/>
      <c r="P142" s="104"/>
      <c r="Q142" s="104"/>
      <c r="R142" s="104"/>
      <c r="S142" s="104"/>
    </row>
    <row r="143" spans="2:19">
      <c r="B143" s="6"/>
      <c r="C143" s="105"/>
      <c r="D143" s="6"/>
      <c r="E143" s="6"/>
      <c r="F143" s="106"/>
      <c r="G143" s="6"/>
      <c r="H143" s="6"/>
      <c r="I143" s="6"/>
      <c r="J143" s="6"/>
      <c r="K143" s="7"/>
      <c r="L143" s="7"/>
      <c r="M143" s="7"/>
      <c r="N143" s="8"/>
      <c r="O143" s="8"/>
      <c r="P143" s="8"/>
      <c r="Q143" s="8"/>
      <c r="R143" s="8"/>
      <c r="S143" s="8"/>
    </row>
    <row r="144" spans="2:19">
      <c r="B144" s="100"/>
      <c r="C144" s="101"/>
      <c r="D144" s="100"/>
      <c r="E144" s="100"/>
      <c r="F144" s="102"/>
      <c r="G144" s="100"/>
      <c r="H144" s="100"/>
      <c r="I144" s="100"/>
      <c r="J144" s="100"/>
      <c r="K144" s="103"/>
      <c r="L144" s="103"/>
      <c r="M144" s="103"/>
      <c r="N144" s="104"/>
      <c r="O144" s="104"/>
      <c r="P144" s="104"/>
      <c r="Q144" s="104"/>
      <c r="R144" s="104"/>
      <c r="S144" s="104"/>
    </row>
    <row r="145" spans="2:19">
      <c r="B145" s="6"/>
      <c r="C145" s="105"/>
      <c r="D145" s="6"/>
      <c r="E145" s="6"/>
      <c r="F145" s="106"/>
      <c r="G145" s="6"/>
      <c r="H145" s="6"/>
      <c r="I145" s="6"/>
      <c r="J145" s="6"/>
      <c r="K145" s="7"/>
      <c r="L145" s="7"/>
      <c r="M145" s="7"/>
      <c r="N145" s="8"/>
      <c r="O145" s="8"/>
      <c r="P145" s="8"/>
      <c r="Q145" s="8"/>
      <c r="R145" s="8"/>
      <c r="S145" s="8"/>
    </row>
    <row r="146" spans="2:19">
      <c r="B146" s="100"/>
      <c r="C146" s="101"/>
      <c r="D146" s="100"/>
      <c r="E146" s="100"/>
      <c r="F146" s="102"/>
      <c r="G146" s="100"/>
      <c r="H146" s="100"/>
      <c r="I146" s="100"/>
      <c r="J146" s="100"/>
      <c r="K146" s="103"/>
      <c r="L146" s="103"/>
      <c r="M146" s="103"/>
      <c r="N146" s="104"/>
      <c r="O146" s="104"/>
      <c r="P146" s="104"/>
      <c r="Q146" s="104"/>
      <c r="R146" s="104"/>
      <c r="S146" s="104"/>
    </row>
    <row r="147" spans="2:19">
      <c r="B147" s="6"/>
      <c r="C147" s="105"/>
      <c r="D147" s="6"/>
      <c r="E147" s="6"/>
      <c r="F147" s="106"/>
      <c r="G147" s="6"/>
      <c r="H147" s="6"/>
      <c r="I147" s="6"/>
      <c r="J147" s="6"/>
      <c r="K147" s="7"/>
      <c r="L147" s="7"/>
      <c r="M147" s="7"/>
      <c r="N147" s="8"/>
      <c r="O147" s="8"/>
      <c r="P147" s="8"/>
      <c r="Q147" s="8"/>
      <c r="R147" s="8"/>
      <c r="S147" s="8"/>
    </row>
    <row r="148" spans="2:19">
      <c r="B148" s="100"/>
      <c r="C148" s="101"/>
      <c r="D148" s="100"/>
      <c r="E148" s="100"/>
      <c r="F148" s="102"/>
      <c r="G148" s="100"/>
      <c r="H148" s="100"/>
      <c r="I148" s="100"/>
      <c r="J148" s="100"/>
      <c r="K148" s="103"/>
      <c r="L148" s="103"/>
      <c r="M148" s="103"/>
      <c r="N148" s="104"/>
      <c r="O148" s="104"/>
      <c r="P148" s="104"/>
      <c r="Q148" s="104"/>
      <c r="R148" s="104"/>
      <c r="S148" s="104"/>
    </row>
    <row r="149" spans="2:19">
      <c r="B149" s="6"/>
      <c r="C149" s="105"/>
      <c r="D149" s="6"/>
      <c r="E149" s="6"/>
      <c r="F149" s="106"/>
      <c r="G149" s="6"/>
      <c r="H149" s="6"/>
      <c r="I149" s="6"/>
      <c r="J149" s="6"/>
      <c r="K149" s="7"/>
      <c r="L149" s="7"/>
      <c r="M149" s="7"/>
      <c r="N149" s="8"/>
      <c r="O149" s="8"/>
      <c r="P149" s="8"/>
      <c r="Q149" s="8"/>
      <c r="R149" s="8"/>
      <c r="S149" s="8"/>
    </row>
    <row r="150" spans="2:19">
      <c r="B150" s="100"/>
      <c r="C150" s="101"/>
      <c r="D150" s="100"/>
      <c r="E150" s="100"/>
      <c r="F150" s="102"/>
      <c r="G150" s="100"/>
      <c r="H150" s="100"/>
      <c r="I150" s="100"/>
      <c r="J150" s="100"/>
      <c r="K150" s="103"/>
      <c r="L150" s="103"/>
      <c r="M150" s="103"/>
      <c r="N150" s="104"/>
      <c r="O150" s="104"/>
      <c r="P150" s="104"/>
      <c r="Q150" s="104"/>
      <c r="R150" s="104"/>
      <c r="S150" s="104"/>
    </row>
    <row r="151" spans="2:19">
      <c r="B151" s="6"/>
      <c r="C151" s="105"/>
      <c r="D151" s="6"/>
      <c r="E151" s="6"/>
      <c r="F151" s="106"/>
      <c r="G151" s="6"/>
      <c r="H151" s="6"/>
      <c r="I151" s="6"/>
      <c r="J151" s="6"/>
      <c r="K151" s="7"/>
      <c r="L151" s="7"/>
      <c r="M151" s="7"/>
      <c r="N151" s="8"/>
      <c r="O151" s="8"/>
      <c r="P151" s="8"/>
      <c r="Q151" s="8"/>
      <c r="R151" s="8"/>
      <c r="S151" s="8"/>
    </row>
    <row r="152" spans="2:19">
      <c r="B152" s="100"/>
      <c r="C152" s="101"/>
      <c r="D152" s="100"/>
      <c r="E152" s="100"/>
      <c r="F152" s="102"/>
      <c r="G152" s="100"/>
      <c r="H152" s="100"/>
      <c r="I152" s="100"/>
      <c r="J152" s="100"/>
      <c r="K152" s="103"/>
      <c r="L152" s="103"/>
      <c r="M152" s="103"/>
      <c r="N152" s="104"/>
      <c r="O152" s="104"/>
      <c r="P152" s="104"/>
      <c r="Q152" s="104"/>
      <c r="R152" s="104"/>
      <c r="S152" s="104"/>
    </row>
    <row r="153" spans="2:19">
      <c r="B153" s="6"/>
      <c r="C153" s="105"/>
      <c r="D153" s="6"/>
      <c r="E153" s="6"/>
      <c r="F153" s="106"/>
      <c r="G153" s="6"/>
      <c r="H153" s="6"/>
      <c r="I153" s="6"/>
      <c r="J153" s="6"/>
      <c r="K153" s="7"/>
      <c r="L153" s="7"/>
      <c r="M153" s="7"/>
      <c r="N153" s="8"/>
      <c r="O153" s="8"/>
      <c r="P153" s="8"/>
      <c r="Q153" s="8"/>
      <c r="R153" s="8"/>
      <c r="S153" s="8"/>
    </row>
    <row r="154" spans="2:19">
      <c r="B154" s="100"/>
      <c r="C154" s="101"/>
      <c r="D154" s="100"/>
      <c r="E154" s="100"/>
      <c r="F154" s="102"/>
      <c r="G154" s="100"/>
      <c r="H154" s="100"/>
      <c r="I154" s="100"/>
      <c r="J154" s="100"/>
      <c r="K154" s="103"/>
      <c r="L154" s="103"/>
      <c r="M154" s="103"/>
      <c r="N154" s="104"/>
      <c r="O154" s="104"/>
      <c r="P154" s="104"/>
      <c r="Q154" s="104"/>
      <c r="R154" s="104"/>
      <c r="S154" s="104"/>
    </row>
    <row r="155" spans="2:19">
      <c r="B155" s="6"/>
      <c r="C155" s="105"/>
      <c r="D155" s="6"/>
      <c r="E155" s="6"/>
      <c r="F155" s="106"/>
      <c r="G155" s="6"/>
      <c r="H155" s="6"/>
      <c r="I155" s="6"/>
      <c r="J155" s="6"/>
      <c r="K155" s="7"/>
      <c r="L155" s="7"/>
      <c r="M155" s="7"/>
      <c r="N155" s="8"/>
      <c r="O155" s="8"/>
      <c r="P155" s="8"/>
      <c r="Q155" s="8"/>
      <c r="R155" s="8"/>
      <c r="S155" s="8"/>
    </row>
    <row r="156" spans="2:19">
      <c r="B156" s="100"/>
      <c r="C156" s="101"/>
      <c r="D156" s="100"/>
      <c r="E156" s="100"/>
      <c r="F156" s="102"/>
      <c r="G156" s="100"/>
      <c r="H156" s="100"/>
      <c r="I156" s="100"/>
      <c r="J156" s="100"/>
      <c r="K156" s="103"/>
      <c r="L156" s="103"/>
      <c r="M156" s="103"/>
      <c r="N156" s="104"/>
      <c r="O156" s="104"/>
      <c r="P156" s="104"/>
      <c r="Q156" s="104"/>
      <c r="R156" s="104"/>
      <c r="S156" s="104"/>
    </row>
    <row r="157" spans="2:19">
      <c r="B157" s="6"/>
      <c r="C157" s="105"/>
      <c r="D157" s="6"/>
      <c r="E157" s="6"/>
      <c r="F157" s="106"/>
      <c r="G157" s="6"/>
      <c r="H157" s="6"/>
      <c r="I157" s="6"/>
      <c r="J157" s="6"/>
      <c r="K157" s="7"/>
      <c r="L157" s="7"/>
      <c r="M157" s="7"/>
      <c r="N157" s="8"/>
      <c r="O157" s="8"/>
      <c r="P157" s="8"/>
      <c r="Q157" s="8"/>
      <c r="R157" s="8"/>
      <c r="S157" s="8"/>
    </row>
    <row r="158" spans="2:19">
      <c r="B158" s="100"/>
      <c r="C158" s="101"/>
      <c r="D158" s="100"/>
      <c r="E158" s="100"/>
      <c r="F158" s="102"/>
      <c r="G158" s="100"/>
      <c r="H158" s="100"/>
      <c r="I158" s="100"/>
      <c r="J158" s="100"/>
      <c r="K158" s="103"/>
      <c r="L158" s="103"/>
      <c r="M158" s="103"/>
      <c r="N158" s="104"/>
      <c r="O158" s="104"/>
      <c r="P158" s="104"/>
      <c r="Q158" s="104"/>
      <c r="R158" s="104"/>
      <c r="S158" s="104"/>
    </row>
    <row r="159" spans="2:19">
      <c r="B159" s="6"/>
      <c r="C159" s="105"/>
      <c r="D159" s="6"/>
      <c r="E159" s="6"/>
      <c r="F159" s="106"/>
      <c r="G159" s="6"/>
      <c r="H159" s="6"/>
      <c r="I159" s="6"/>
      <c r="J159" s="6"/>
      <c r="K159" s="7"/>
      <c r="L159" s="7"/>
      <c r="M159" s="7"/>
      <c r="N159" s="8"/>
      <c r="O159" s="8"/>
      <c r="P159" s="8"/>
      <c r="Q159" s="8"/>
      <c r="R159" s="8"/>
      <c r="S159" s="8"/>
    </row>
    <row r="160" spans="2:19">
      <c r="B160" s="100"/>
      <c r="C160" s="101"/>
      <c r="D160" s="100"/>
      <c r="E160" s="100"/>
      <c r="F160" s="102"/>
      <c r="G160" s="100"/>
      <c r="H160" s="100"/>
      <c r="I160" s="100"/>
      <c r="J160" s="100"/>
      <c r="K160" s="103"/>
      <c r="L160" s="103"/>
      <c r="M160" s="103"/>
      <c r="N160" s="104"/>
      <c r="O160" s="104"/>
      <c r="P160" s="104"/>
      <c r="Q160" s="104"/>
      <c r="R160" s="104"/>
      <c r="S160" s="104"/>
    </row>
    <row r="161" spans="2:19">
      <c r="B161" s="6"/>
      <c r="C161" s="105"/>
      <c r="D161" s="6"/>
      <c r="E161" s="6"/>
      <c r="F161" s="106"/>
      <c r="G161" s="6"/>
      <c r="H161" s="6"/>
      <c r="I161" s="6"/>
      <c r="J161" s="6"/>
      <c r="K161" s="7"/>
      <c r="L161" s="7"/>
      <c r="M161" s="7"/>
      <c r="N161" s="8"/>
      <c r="O161" s="8"/>
      <c r="P161" s="8"/>
      <c r="Q161" s="8"/>
      <c r="R161" s="8"/>
      <c r="S161" s="8"/>
    </row>
    <row r="162" spans="2:19">
      <c r="B162" s="100"/>
      <c r="C162" s="101"/>
      <c r="D162" s="100"/>
      <c r="E162" s="100"/>
      <c r="F162" s="102"/>
      <c r="G162" s="100"/>
      <c r="H162" s="100"/>
      <c r="I162" s="100"/>
      <c r="J162" s="100"/>
      <c r="K162" s="103"/>
      <c r="L162" s="103"/>
      <c r="M162" s="103"/>
      <c r="N162" s="104"/>
      <c r="O162" s="104"/>
      <c r="P162" s="104"/>
      <c r="Q162" s="104"/>
      <c r="R162" s="104"/>
      <c r="S162" s="104"/>
    </row>
    <row r="163" spans="2:19">
      <c r="B163" s="6"/>
      <c r="C163" s="105"/>
      <c r="D163" s="6"/>
      <c r="E163" s="6"/>
      <c r="F163" s="106"/>
      <c r="G163" s="6"/>
      <c r="H163" s="6"/>
      <c r="I163" s="6"/>
      <c r="J163" s="6"/>
      <c r="K163" s="7"/>
      <c r="L163" s="7"/>
      <c r="M163" s="7"/>
      <c r="N163" s="8"/>
      <c r="O163" s="8"/>
      <c r="P163" s="8"/>
      <c r="Q163" s="8"/>
      <c r="R163" s="8"/>
      <c r="S163" s="8"/>
    </row>
    <row r="164" spans="2:19">
      <c r="B164" s="100"/>
      <c r="C164" s="101"/>
      <c r="D164" s="100"/>
      <c r="E164" s="100"/>
      <c r="F164" s="102"/>
      <c r="G164" s="100"/>
      <c r="H164" s="100"/>
      <c r="I164" s="100"/>
      <c r="J164" s="100"/>
      <c r="K164" s="103"/>
      <c r="L164" s="103"/>
      <c r="M164" s="103"/>
      <c r="N164" s="104"/>
      <c r="O164" s="104"/>
      <c r="P164" s="104"/>
      <c r="Q164" s="104"/>
      <c r="R164" s="104"/>
      <c r="S164" s="104"/>
    </row>
    <row r="165" spans="2:19">
      <c r="B165" s="6"/>
      <c r="C165" s="105"/>
      <c r="D165" s="6"/>
      <c r="E165" s="6"/>
      <c r="F165" s="106"/>
      <c r="G165" s="6"/>
      <c r="H165" s="6"/>
      <c r="I165" s="6"/>
      <c r="J165" s="6"/>
      <c r="K165" s="7"/>
      <c r="L165" s="7"/>
      <c r="M165" s="7"/>
      <c r="N165" s="8"/>
      <c r="O165" s="8"/>
      <c r="P165" s="8"/>
      <c r="Q165" s="8"/>
      <c r="R165" s="8"/>
      <c r="S165" s="8"/>
    </row>
    <row r="166" spans="2:19">
      <c r="B166" s="100"/>
      <c r="C166" s="101"/>
      <c r="D166" s="100"/>
      <c r="E166" s="100"/>
      <c r="F166" s="102"/>
      <c r="G166" s="100"/>
      <c r="H166" s="100"/>
      <c r="I166" s="100"/>
      <c r="J166" s="100"/>
      <c r="K166" s="103"/>
      <c r="L166" s="103"/>
      <c r="M166" s="103"/>
      <c r="N166" s="104"/>
      <c r="O166" s="104"/>
      <c r="P166" s="104"/>
      <c r="Q166" s="104"/>
      <c r="R166" s="104"/>
      <c r="S166" s="104"/>
    </row>
    <row r="167" spans="2:19">
      <c r="B167" s="6"/>
      <c r="C167" s="105"/>
      <c r="D167" s="6"/>
      <c r="E167" s="6"/>
      <c r="F167" s="106"/>
      <c r="G167" s="6"/>
      <c r="H167" s="6"/>
      <c r="I167" s="6"/>
      <c r="J167" s="6"/>
      <c r="K167" s="7"/>
      <c r="L167" s="7"/>
      <c r="M167" s="7"/>
      <c r="N167" s="8"/>
      <c r="O167" s="8"/>
      <c r="P167" s="8"/>
      <c r="Q167" s="8"/>
      <c r="R167" s="8"/>
      <c r="S167" s="8"/>
    </row>
    <row r="168" spans="2:19">
      <c r="B168" s="100"/>
      <c r="C168" s="101"/>
      <c r="D168" s="100"/>
      <c r="E168" s="100"/>
      <c r="F168" s="102"/>
      <c r="G168" s="100"/>
      <c r="H168" s="100"/>
      <c r="I168" s="100"/>
      <c r="J168" s="100"/>
      <c r="K168" s="103"/>
      <c r="L168" s="103"/>
      <c r="M168" s="103"/>
      <c r="N168" s="104"/>
      <c r="O168" s="104"/>
      <c r="P168" s="104"/>
      <c r="Q168" s="104"/>
      <c r="R168" s="104"/>
      <c r="S168" s="104"/>
    </row>
    <row r="169" spans="2:19">
      <c r="B169" s="6"/>
      <c r="C169" s="105"/>
      <c r="D169" s="6"/>
      <c r="E169" s="6"/>
      <c r="F169" s="106"/>
      <c r="G169" s="6"/>
      <c r="H169" s="6"/>
      <c r="I169" s="6"/>
      <c r="J169" s="6"/>
      <c r="K169" s="7"/>
      <c r="L169" s="7"/>
      <c r="M169" s="7"/>
      <c r="N169" s="8"/>
      <c r="O169" s="8"/>
      <c r="P169" s="8"/>
      <c r="Q169" s="8"/>
      <c r="R169" s="8"/>
      <c r="S169" s="8"/>
    </row>
    <row r="170" spans="2:19">
      <c r="B170" s="100"/>
      <c r="C170" s="101"/>
      <c r="D170" s="100"/>
      <c r="E170" s="100"/>
      <c r="F170" s="102"/>
      <c r="G170" s="100"/>
      <c r="H170" s="100"/>
      <c r="I170" s="100"/>
      <c r="J170" s="100"/>
      <c r="K170" s="103"/>
      <c r="L170" s="103"/>
      <c r="M170" s="103"/>
      <c r="N170" s="104"/>
      <c r="O170" s="104"/>
      <c r="P170" s="104"/>
      <c r="Q170" s="104"/>
      <c r="R170" s="104"/>
      <c r="S170" s="104"/>
    </row>
    <row r="171" spans="2:19">
      <c r="B171" s="6"/>
      <c r="C171" s="105"/>
      <c r="D171" s="6"/>
      <c r="E171" s="6"/>
      <c r="F171" s="106"/>
      <c r="G171" s="6"/>
      <c r="H171" s="6"/>
      <c r="I171" s="6"/>
      <c r="J171" s="6"/>
      <c r="K171" s="7"/>
      <c r="L171" s="7"/>
      <c r="M171" s="7"/>
      <c r="N171" s="8"/>
      <c r="O171" s="8"/>
      <c r="P171" s="8"/>
      <c r="Q171" s="8"/>
      <c r="R171" s="8"/>
      <c r="S171" s="8"/>
    </row>
    <row r="172" spans="2:19">
      <c r="B172" s="100"/>
      <c r="C172" s="101"/>
      <c r="D172" s="100"/>
      <c r="E172" s="100"/>
      <c r="F172" s="102"/>
      <c r="G172" s="100"/>
      <c r="H172" s="100"/>
      <c r="I172" s="100"/>
      <c r="J172" s="100"/>
      <c r="K172" s="103"/>
      <c r="L172" s="103"/>
      <c r="M172" s="103"/>
      <c r="N172" s="104"/>
      <c r="O172" s="104"/>
      <c r="P172" s="104"/>
      <c r="Q172" s="104"/>
      <c r="R172" s="104"/>
      <c r="S172" s="104"/>
    </row>
    <row r="173" spans="2:19">
      <c r="B173" s="6"/>
      <c r="C173" s="105"/>
      <c r="D173" s="6"/>
      <c r="E173" s="6"/>
      <c r="F173" s="106"/>
      <c r="G173" s="6"/>
      <c r="H173" s="6"/>
      <c r="I173" s="6"/>
      <c r="J173" s="6"/>
      <c r="K173" s="7"/>
      <c r="L173" s="7"/>
      <c r="M173" s="7"/>
      <c r="N173" s="8"/>
      <c r="O173" s="8"/>
      <c r="P173" s="8"/>
      <c r="Q173" s="8"/>
      <c r="R173" s="8"/>
      <c r="S173" s="8"/>
    </row>
    <row r="174" spans="2:19">
      <c r="B174" s="100"/>
      <c r="C174" s="101"/>
      <c r="D174" s="100"/>
      <c r="E174" s="100"/>
      <c r="F174" s="102"/>
      <c r="G174" s="100"/>
      <c r="H174" s="100"/>
      <c r="I174" s="100"/>
      <c r="J174" s="100"/>
      <c r="K174" s="103"/>
      <c r="L174" s="103"/>
      <c r="M174" s="103"/>
      <c r="N174" s="104"/>
      <c r="O174" s="104"/>
      <c r="P174" s="104"/>
      <c r="Q174" s="104"/>
      <c r="R174" s="104"/>
      <c r="S174" s="104"/>
    </row>
    <row r="175" spans="2:19">
      <c r="B175" s="6"/>
      <c r="C175" s="105"/>
      <c r="D175" s="6"/>
      <c r="E175" s="6"/>
      <c r="F175" s="106"/>
      <c r="G175" s="6"/>
      <c r="H175" s="6"/>
      <c r="I175" s="6"/>
      <c r="J175" s="6"/>
      <c r="K175" s="7"/>
      <c r="L175" s="7"/>
      <c r="M175" s="7"/>
      <c r="N175" s="8"/>
      <c r="O175" s="8"/>
      <c r="P175" s="8"/>
      <c r="Q175" s="8"/>
      <c r="R175" s="8"/>
      <c r="S175" s="8"/>
    </row>
    <row r="176" spans="2:19">
      <c r="B176" s="100"/>
      <c r="C176" s="101"/>
      <c r="D176" s="100"/>
      <c r="E176" s="100"/>
      <c r="F176" s="102"/>
      <c r="G176" s="100"/>
      <c r="H176" s="100"/>
      <c r="I176" s="100"/>
      <c r="J176" s="100"/>
      <c r="K176" s="103"/>
      <c r="L176" s="103"/>
      <c r="M176" s="103"/>
      <c r="N176" s="104"/>
      <c r="O176" s="104"/>
      <c r="P176" s="104"/>
      <c r="Q176" s="104"/>
      <c r="R176" s="104"/>
      <c r="S176" s="104"/>
    </row>
    <row r="177" spans="2:19">
      <c r="B177" s="6"/>
      <c r="C177" s="105"/>
      <c r="D177" s="6"/>
      <c r="E177" s="6"/>
      <c r="F177" s="106"/>
      <c r="G177" s="6"/>
      <c r="H177" s="6"/>
      <c r="I177" s="6"/>
      <c r="J177" s="6"/>
      <c r="K177" s="7"/>
      <c r="L177" s="7"/>
      <c r="M177" s="7"/>
      <c r="N177" s="8"/>
      <c r="O177" s="8"/>
      <c r="P177" s="8"/>
      <c r="Q177" s="8"/>
      <c r="R177" s="8"/>
      <c r="S177" s="8"/>
    </row>
    <row r="178" spans="2:19">
      <c r="B178" s="100"/>
      <c r="C178" s="101"/>
      <c r="D178" s="100"/>
      <c r="E178" s="100"/>
      <c r="F178" s="102"/>
      <c r="G178" s="100"/>
      <c r="H178" s="100"/>
      <c r="I178" s="100"/>
      <c r="J178" s="100"/>
      <c r="K178" s="103"/>
      <c r="L178" s="103"/>
      <c r="M178" s="103"/>
      <c r="N178" s="104"/>
      <c r="O178" s="104"/>
      <c r="P178" s="104"/>
      <c r="Q178" s="104"/>
      <c r="R178" s="104"/>
      <c r="S178" s="104"/>
    </row>
    <row r="179" spans="2:19">
      <c r="B179" s="6"/>
      <c r="C179" s="105"/>
      <c r="D179" s="6"/>
      <c r="E179" s="6"/>
      <c r="F179" s="106"/>
      <c r="G179" s="6"/>
      <c r="H179" s="6"/>
      <c r="I179" s="6"/>
      <c r="J179" s="6"/>
      <c r="K179" s="7"/>
      <c r="L179" s="7"/>
      <c r="M179" s="7"/>
      <c r="N179" s="8"/>
      <c r="O179" s="8"/>
      <c r="P179" s="8"/>
      <c r="Q179" s="8"/>
      <c r="R179" s="8"/>
      <c r="S179" s="8"/>
    </row>
    <row r="180" spans="2:19">
      <c r="B180" s="100"/>
      <c r="C180" s="101"/>
      <c r="D180" s="100"/>
      <c r="E180" s="100"/>
      <c r="F180" s="102"/>
      <c r="G180" s="100"/>
      <c r="H180" s="100"/>
      <c r="I180" s="100"/>
      <c r="J180" s="100"/>
      <c r="K180" s="103"/>
      <c r="L180" s="103"/>
      <c r="M180" s="103"/>
      <c r="N180" s="104"/>
      <c r="O180" s="104"/>
      <c r="P180" s="104"/>
      <c r="Q180" s="104"/>
      <c r="R180" s="104"/>
      <c r="S180" s="104"/>
    </row>
    <row r="181" spans="2:19">
      <c r="B181" s="6"/>
      <c r="C181" s="105"/>
      <c r="D181" s="6"/>
      <c r="E181" s="6"/>
      <c r="F181" s="106"/>
      <c r="G181" s="6"/>
      <c r="H181" s="6"/>
      <c r="I181" s="6"/>
      <c r="J181" s="6"/>
      <c r="K181" s="7"/>
      <c r="L181" s="7"/>
      <c r="M181" s="7"/>
      <c r="N181" s="8"/>
      <c r="O181" s="8"/>
      <c r="P181" s="8"/>
      <c r="Q181" s="8"/>
      <c r="R181" s="8"/>
      <c r="S181" s="8"/>
    </row>
    <row r="182" spans="2:19">
      <c r="B182" s="100"/>
      <c r="C182" s="101"/>
      <c r="D182" s="100"/>
      <c r="E182" s="100"/>
      <c r="F182" s="102"/>
      <c r="G182" s="100"/>
      <c r="H182" s="100"/>
      <c r="I182" s="100"/>
      <c r="J182" s="100"/>
      <c r="K182" s="103"/>
      <c r="L182" s="103"/>
      <c r="M182" s="103"/>
      <c r="N182" s="104"/>
      <c r="O182" s="104"/>
      <c r="P182" s="104"/>
      <c r="Q182" s="104"/>
      <c r="R182" s="104"/>
      <c r="S182" s="104"/>
    </row>
    <row r="183" spans="2:19">
      <c r="B183" s="6"/>
      <c r="C183" s="105"/>
      <c r="D183" s="6"/>
      <c r="E183" s="6"/>
      <c r="F183" s="106"/>
      <c r="G183" s="6"/>
      <c r="H183" s="6"/>
      <c r="I183" s="6"/>
      <c r="J183" s="6"/>
      <c r="K183" s="7"/>
      <c r="L183" s="7"/>
      <c r="M183" s="7"/>
      <c r="N183" s="8"/>
      <c r="O183" s="8"/>
      <c r="P183" s="8"/>
      <c r="Q183" s="8"/>
      <c r="R183" s="8"/>
      <c r="S183" s="8"/>
    </row>
    <row r="184" spans="2:19">
      <c r="B184" s="100"/>
      <c r="C184" s="101"/>
      <c r="D184" s="100"/>
      <c r="E184" s="100"/>
      <c r="F184" s="102"/>
      <c r="G184" s="100"/>
      <c r="H184" s="100"/>
      <c r="I184" s="100"/>
      <c r="J184" s="100"/>
      <c r="K184" s="103"/>
      <c r="L184" s="103"/>
      <c r="M184" s="103"/>
      <c r="N184" s="104"/>
      <c r="O184" s="104"/>
      <c r="P184" s="104"/>
      <c r="Q184" s="104"/>
      <c r="R184" s="104"/>
      <c r="S184" s="104"/>
    </row>
    <row r="185" spans="2:19">
      <c r="B185" s="6"/>
      <c r="C185" s="105"/>
      <c r="D185" s="6"/>
      <c r="E185" s="6"/>
      <c r="F185" s="106"/>
      <c r="G185" s="6"/>
      <c r="H185" s="6"/>
      <c r="I185" s="6"/>
      <c r="J185" s="6"/>
      <c r="K185" s="7"/>
      <c r="L185" s="7"/>
      <c r="M185" s="7"/>
      <c r="N185" s="8"/>
      <c r="O185" s="8"/>
      <c r="P185" s="8"/>
      <c r="Q185" s="8"/>
      <c r="R185" s="8"/>
      <c r="S185" s="8"/>
    </row>
    <row r="186" spans="2:19">
      <c r="B186" s="100"/>
      <c r="C186" s="101"/>
      <c r="D186" s="100"/>
      <c r="E186" s="100"/>
      <c r="F186" s="102"/>
      <c r="G186" s="100"/>
      <c r="H186" s="100"/>
      <c r="I186" s="100"/>
      <c r="J186" s="100"/>
      <c r="K186" s="103"/>
      <c r="L186" s="103"/>
      <c r="M186" s="103"/>
      <c r="N186" s="104"/>
      <c r="O186" s="104"/>
      <c r="P186" s="104"/>
      <c r="Q186" s="104"/>
      <c r="R186" s="104"/>
      <c r="S186" s="104"/>
    </row>
    <row r="187" spans="2:19">
      <c r="B187" s="6"/>
      <c r="C187" s="105"/>
      <c r="D187" s="6"/>
      <c r="E187" s="6"/>
      <c r="F187" s="106"/>
      <c r="G187" s="6"/>
      <c r="H187" s="6"/>
      <c r="I187" s="6"/>
      <c r="J187" s="6"/>
      <c r="K187" s="7"/>
      <c r="L187" s="7"/>
      <c r="M187" s="7"/>
      <c r="N187" s="8"/>
      <c r="O187" s="8"/>
      <c r="P187" s="8"/>
      <c r="Q187" s="8"/>
      <c r="R187" s="8"/>
      <c r="S187" s="8"/>
    </row>
    <row r="188" spans="2:19">
      <c r="B188" s="100"/>
      <c r="C188" s="101"/>
      <c r="D188" s="100"/>
      <c r="E188" s="100"/>
      <c r="F188" s="102"/>
      <c r="G188" s="100"/>
      <c r="H188" s="100"/>
      <c r="I188" s="100"/>
      <c r="J188" s="100"/>
      <c r="K188" s="103"/>
      <c r="L188" s="103"/>
      <c r="M188" s="103"/>
      <c r="N188" s="104"/>
      <c r="O188" s="104"/>
      <c r="P188" s="104"/>
      <c r="Q188" s="104"/>
      <c r="R188" s="104"/>
      <c r="S188" s="104"/>
    </row>
    <row r="189" spans="2:19">
      <c r="B189" s="6"/>
      <c r="C189" s="105"/>
      <c r="D189" s="6"/>
      <c r="E189" s="6"/>
      <c r="F189" s="106"/>
      <c r="G189" s="6"/>
      <c r="H189" s="6"/>
      <c r="I189" s="6"/>
      <c r="J189" s="6"/>
      <c r="K189" s="7"/>
      <c r="L189" s="7"/>
      <c r="M189" s="7"/>
      <c r="N189" s="8"/>
      <c r="O189" s="8"/>
      <c r="P189" s="8"/>
      <c r="Q189" s="8"/>
      <c r="R189" s="8"/>
      <c r="S189" s="8"/>
    </row>
    <row r="190" spans="2:19">
      <c r="B190" s="100"/>
      <c r="C190" s="101"/>
      <c r="D190" s="100"/>
      <c r="E190" s="100"/>
      <c r="F190" s="102"/>
      <c r="G190" s="100"/>
      <c r="H190" s="100"/>
      <c r="I190" s="100"/>
      <c r="J190" s="100"/>
      <c r="K190" s="103"/>
      <c r="L190" s="103"/>
      <c r="M190" s="103"/>
      <c r="N190" s="104"/>
      <c r="O190" s="104"/>
      <c r="P190" s="104"/>
      <c r="Q190" s="104"/>
      <c r="R190" s="104"/>
      <c r="S190" s="104"/>
    </row>
    <row r="191" spans="2:19">
      <c r="B191" s="6"/>
      <c r="C191" s="105"/>
      <c r="D191" s="6"/>
      <c r="E191" s="6"/>
      <c r="F191" s="106"/>
      <c r="G191" s="6"/>
      <c r="H191" s="6"/>
      <c r="I191" s="6"/>
      <c r="J191" s="6"/>
      <c r="K191" s="7"/>
      <c r="L191" s="7"/>
      <c r="M191" s="7"/>
      <c r="N191" s="8"/>
      <c r="O191" s="8"/>
      <c r="P191" s="8"/>
      <c r="Q191" s="8"/>
      <c r="R191" s="8"/>
      <c r="S191" s="8"/>
    </row>
    <row r="192" spans="2:19">
      <c r="B192" s="100"/>
      <c r="C192" s="101"/>
      <c r="D192" s="100"/>
      <c r="E192" s="100"/>
      <c r="F192" s="102"/>
      <c r="G192" s="100"/>
      <c r="H192" s="100"/>
      <c r="I192" s="100"/>
      <c r="J192" s="100"/>
      <c r="K192" s="103"/>
      <c r="L192" s="103"/>
      <c r="M192" s="103"/>
      <c r="N192" s="104"/>
      <c r="O192" s="104"/>
      <c r="P192" s="104"/>
      <c r="Q192" s="104"/>
      <c r="R192" s="104"/>
      <c r="S192" s="104"/>
    </row>
    <row r="193" spans="2:19">
      <c r="B193" s="6"/>
      <c r="C193" s="105"/>
      <c r="D193" s="6"/>
      <c r="E193" s="6"/>
      <c r="F193" s="106"/>
      <c r="G193" s="6"/>
      <c r="H193" s="6"/>
      <c r="I193" s="6"/>
      <c r="J193" s="6"/>
      <c r="K193" s="7"/>
      <c r="L193" s="7"/>
      <c r="M193" s="7"/>
      <c r="N193" s="8"/>
      <c r="O193" s="8"/>
      <c r="P193" s="8"/>
      <c r="Q193" s="8"/>
      <c r="R193" s="8"/>
      <c r="S193" s="8"/>
    </row>
    <row r="194" spans="2:19">
      <c r="B194" s="100"/>
      <c r="C194" s="101"/>
      <c r="D194" s="100"/>
      <c r="E194" s="100"/>
      <c r="F194" s="102"/>
      <c r="G194" s="100"/>
      <c r="H194" s="100"/>
      <c r="I194" s="100"/>
      <c r="J194" s="100"/>
      <c r="K194" s="103"/>
      <c r="L194" s="103"/>
      <c r="M194" s="103"/>
      <c r="N194" s="104"/>
      <c r="O194" s="104"/>
      <c r="P194" s="104"/>
      <c r="Q194" s="104"/>
      <c r="R194" s="104"/>
      <c r="S194" s="104"/>
    </row>
    <row r="195" spans="2:19">
      <c r="B195" s="6"/>
      <c r="C195" s="105"/>
      <c r="D195" s="6"/>
      <c r="E195" s="6"/>
      <c r="F195" s="106"/>
      <c r="G195" s="6"/>
      <c r="H195" s="6"/>
      <c r="I195" s="6"/>
      <c r="J195" s="6"/>
      <c r="K195" s="7"/>
      <c r="L195" s="7"/>
      <c r="M195" s="7"/>
      <c r="N195" s="8"/>
      <c r="O195" s="8"/>
      <c r="P195" s="8"/>
      <c r="Q195" s="8"/>
      <c r="R195" s="8"/>
      <c r="S195" s="8"/>
    </row>
    <row r="196" spans="2:19">
      <c r="B196" s="100"/>
      <c r="C196" s="101"/>
      <c r="D196" s="100"/>
      <c r="E196" s="100"/>
      <c r="F196" s="102"/>
      <c r="G196" s="100"/>
      <c r="H196" s="100"/>
      <c r="I196" s="100"/>
      <c r="J196" s="100"/>
      <c r="K196" s="103"/>
      <c r="L196" s="103"/>
      <c r="M196" s="103"/>
      <c r="N196" s="104"/>
      <c r="O196" s="104"/>
      <c r="P196" s="104"/>
      <c r="Q196" s="104"/>
      <c r="R196" s="104"/>
      <c r="S196" s="104"/>
    </row>
    <row r="197" spans="2:19">
      <c r="B197" s="6"/>
      <c r="C197" s="105"/>
      <c r="D197" s="6"/>
      <c r="E197" s="6"/>
      <c r="F197" s="106"/>
      <c r="G197" s="6"/>
      <c r="H197" s="6"/>
      <c r="I197" s="6"/>
      <c r="J197" s="6"/>
      <c r="K197" s="7"/>
      <c r="L197" s="7"/>
      <c r="M197" s="7"/>
      <c r="N197" s="8"/>
      <c r="O197" s="8"/>
      <c r="P197" s="8"/>
      <c r="Q197" s="8"/>
      <c r="R197" s="8"/>
      <c r="S197" s="8"/>
    </row>
    <row r="198" spans="2:19">
      <c r="B198" s="100"/>
      <c r="C198" s="101"/>
      <c r="D198" s="100"/>
      <c r="E198" s="100"/>
      <c r="F198" s="102"/>
      <c r="G198" s="100"/>
      <c r="H198" s="100"/>
      <c r="I198" s="100"/>
      <c r="J198" s="100"/>
      <c r="K198" s="103"/>
      <c r="L198" s="103"/>
      <c r="M198" s="103"/>
      <c r="N198" s="104"/>
      <c r="O198" s="104"/>
      <c r="P198" s="104"/>
      <c r="Q198" s="104"/>
      <c r="R198" s="104"/>
      <c r="S198" s="104"/>
    </row>
    <row r="199" spans="2:19">
      <c r="B199" s="6"/>
      <c r="C199" s="105"/>
      <c r="D199" s="6"/>
      <c r="E199" s="6"/>
      <c r="F199" s="106"/>
      <c r="G199" s="6"/>
      <c r="H199" s="6"/>
      <c r="I199" s="6"/>
      <c r="J199" s="6"/>
      <c r="K199" s="7"/>
      <c r="L199" s="7"/>
      <c r="M199" s="7"/>
      <c r="N199" s="8"/>
      <c r="O199" s="8"/>
      <c r="P199" s="8"/>
      <c r="Q199" s="8"/>
      <c r="R199" s="8"/>
      <c r="S199" s="8"/>
    </row>
    <row r="200" spans="2:19">
      <c r="B200" s="100"/>
      <c r="C200" s="101"/>
      <c r="D200" s="100"/>
      <c r="E200" s="100"/>
      <c r="F200" s="102"/>
      <c r="G200" s="100"/>
      <c r="H200" s="100"/>
      <c r="I200" s="100"/>
      <c r="J200" s="100"/>
      <c r="K200" s="103"/>
      <c r="L200" s="103"/>
      <c r="M200" s="103"/>
      <c r="N200" s="104"/>
      <c r="O200" s="104"/>
      <c r="P200" s="104"/>
      <c r="Q200" s="104"/>
      <c r="R200" s="104"/>
      <c r="S200" s="104"/>
    </row>
  </sheetData>
  <sheetProtection algorithmName="SHA-512" hashValue="JB1AtvymCeAVa7G6PZEteOl2fYN25x3fm/OijM5nRyC02s4Dw9OD8rCf1hvKHFgGLnCHWVQVphHowYs5q7uxkQ==" saltValue="D3Tgl//1ZbuiLJJyrBp6Kg==" spinCount="100000" sheet="1" objects="1" scenarios="1"/>
  <mergeCells count="4">
    <mergeCell ref="B6:J6"/>
    <mergeCell ref="K6:M6"/>
    <mergeCell ref="N6:P6"/>
    <mergeCell ref="Q6:S6"/>
  </mergeCells>
  <conditionalFormatting sqref="F8:F200">
    <cfRule type="colorScale" priority="1">
      <colorScale>
        <cfvo type="min"/>
        <cfvo type="percentile" val="50"/>
        <cfvo type="max"/>
        <color rgb="FF00B050"/>
        <color rgb="FFFFEB84"/>
        <color rgb="FFFF0000"/>
      </colorScale>
    </cfRule>
  </conditionalFormatting>
  <conditionalFormatting sqref="N8:S200">
    <cfRule type="colorScale" priority="2">
      <colorScale>
        <cfvo type="min"/>
        <cfvo type="percentile" val="50"/>
        <cfvo type="max"/>
        <color rgb="FF00B050"/>
        <color rgb="FFFFEB84"/>
        <color rgb="FFFF0000"/>
      </colorScale>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INDIRECT(Dropdowns!$O$80)</xm:f>
          </x14:formula1>
          <xm:sqref>C4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75"/>
  <sheetViews>
    <sheetView topLeftCell="A40" zoomScale="85" zoomScaleNormal="85" workbookViewId="0">
      <selection activeCell="B9" sqref="B9"/>
    </sheetView>
  </sheetViews>
  <sheetFormatPr baseColWidth="10" defaultRowHeight="15"/>
  <cols>
    <col min="2" max="2" width="18.140625" customWidth="1"/>
    <col min="3" max="3" width="19" customWidth="1"/>
    <col min="4" max="4" width="34.28515625" customWidth="1"/>
    <col min="5" max="5" width="14.5703125" customWidth="1"/>
    <col min="6" max="6" width="35.140625" customWidth="1"/>
    <col min="8" max="8" width="34.28515625" customWidth="1"/>
    <col min="9" max="9" width="27" customWidth="1"/>
    <col min="10" max="10" width="13.140625" customWidth="1"/>
    <col min="11" max="11" width="26.140625" customWidth="1"/>
    <col min="12" max="12" width="42.5703125" customWidth="1"/>
    <col min="13" max="13" width="24.140625" customWidth="1"/>
    <col min="14" max="14" width="19.5703125" customWidth="1"/>
    <col min="15" max="15" width="15.5703125" customWidth="1"/>
    <col min="18" max="18" width="13.42578125" customWidth="1"/>
    <col min="22" max="22" width="18.42578125" customWidth="1"/>
    <col min="23" max="23" width="14.85546875" customWidth="1"/>
    <col min="24" max="24" width="21.5703125" customWidth="1"/>
  </cols>
  <sheetData>
    <row r="2" spans="2:24">
      <c r="B2" t="s">
        <v>209</v>
      </c>
      <c r="C2" t="s">
        <v>213</v>
      </c>
    </row>
    <row r="3" spans="2:24">
      <c r="B3" t="s">
        <v>210</v>
      </c>
      <c r="C3" t="s">
        <v>164</v>
      </c>
    </row>
    <row r="4" spans="2:24">
      <c r="B4" t="s">
        <v>211</v>
      </c>
      <c r="C4" t="s">
        <v>210</v>
      </c>
    </row>
    <row r="5" spans="2:24">
      <c r="C5" t="s">
        <v>211</v>
      </c>
    </row>
    <row r="15" spans="2:24">
      <c r="D15" s="383"/>
      <c r="E15" s="383"/>
      <c r="F15" s="383"/>
      <c r="G15" s="383"/>
      <c r="H15" s="383"/>
      <c r="K15" s="383"/>
      <c r="L15" s="383"/>
      <c r="M15" s="383"/>
      <c r="N15" s="383"/>
      <c r="O15" s="383"/>
      <c r="Q15" s="383"/>
      <c r="R15" s="383"/>
      <c r="S15" s="383"/>
      <c r="T15" s="383"/>
      <c r="U15" s="383"/>
      <c r="V15" s="383"/>
      <c r="W15" s="383"/>
      <c r="X15" s="383"/>
    </row>
    <row r="16" spans="2:24">
      <c r="B16" t="s">
        <v>664</v>
      </c>
      <c r="E16" t="s">
        <v>664</v>
      </c>
      <c r="F16" t="s">
        <v>664</v>
      </c>
      <c r="S16" t="s">
        <v>664</v>
      </c>
      <c r="T16" t="s">
        <v>664</v>
      </c>
      <c r="W16" t="s">
        <v>664</v>
      </c>
      <c r="X16" t="s">
        <v>664</v>
      </c>
    </row>
    <row r="47" spans="2:2">
      <c r="B47" t="s">
        <v>82</v>
      </c>
    </row>
    <row r="49" spans="2:13">
      <c r="B49" t="s">
        <v>83</v>
      </c>
      <c r="C49" t="s">
        <v>592</v>
      </c>
      <c r="D49" t="s">
        <v>593</v>
      </c>
      <c r="E49" t="s">
        <v>652</v>
      </c>
      <c r="F49" t="s">
        <v>91</v>
      </c>
      <c r="G49" t="s">
        <v>654</v>
      </c>
      <c r="H49" t="s">
        <v>93</v>
      </c>
      <c r="I49" t="s">
        <v>94</v>
      </c>
      <c r="J49" t="s">
        <v>95</v>
      </c>
      <c r="K49" t="s">
        <v>96</v>
      </c>
      <c r="L49" t="s">
        <v>97</v>
      </c>
      <c r="M49" t="s">
        <v>814</v>
      </c>
    </row>
    <row r="50" spans="2:13">
      <c r="B50" t="s">
        <v>654</v>
      </c>
      <c r="C50" s="95" t="s">
        <v>846</v>
      </c>
      <c r="D50" s="94" t="s">
        <v>795</v>
      </c>
      <c r="E50" t="s">
        <v>73</v>
      </c>
      <c r="F50" t="s">
        <v>122</v>
      </c>
      <c r="G50" t="s">
        <v>655</v>
      </c>
      <c r="H50" s="94" t="s">
        <v>669</v>
      </c>
      <c r="I50" t="s">
        <v>670</v>
      </c>
      <c r="J50" t="s">
        <v>670</v>
      </c>
      <c r="K50" t="s">
        <v>670</v>
      </c>
      <c r="L50" t="s">
        <v>670</v>
      </c>
      <c r="M50" s="13" t="s">
        <v>815</v>
      </c>
    </row>
    <row r="51" spans="2:13">
      <c r="B51" t="s">
        <v>101</v>
      </c>
      <c r="C51" s="95" t="s">
        <v>22</v>
      </c>
      <c r="D51" s="95" t="s">
        <v>796</v>
      </c>
      <c r="E51" t="s">
        <v>53</v>
      </c>
      <c r="F51" t="s">
        <v>119</v>
      </c>
      <c r="G51" t="s">
        <v>835</v>
      </c>
      <c r="H51" s="95" t="s">
        <v>670</v>
      </c>
      <c r="I51" t="s">
        <v>669</v>
      </c>
      <c r="J51" t="s">
        <v>669</v>
      </c>
      <c r="K51" t="s">
        <v>669</v>
      </c>
      <c r="L51" t="s">
        <v>669</v>
      </c>
      <c r="M51" t="s">
        <v>818</v>
      </c>
    </row>
    <row r="52" spans="2:13">
      <c r="B52" t="s">
        <v>98</v>
      </c>
      <c r="C52" s="94" t="s">
        <v>194</v>
      </c>
      <c r="D52" s="94" t="s">
        <v>42</v>
      </c>
      <c r="E52" t="s">
        <v>76</v>
      </c>
      <c r="F52" t="s">
        <v>126</v>
      </c>
      <c r="G52" t="s">
        <v>148</v>
      </c>
      <c r="H52" s="94" t="s">
        <v>671</v>
      </c>
      <c r="I52" t="s">
        <v>671</v>
      </c>
      <c r="J52" t="s">
        <v>671</v>
      </c>
      <c r="K52" t="s">
        <v>671</v>
      </c>
      <c r="L52" t="s">
        <v>671</v>
      </c>
      <c r="M52" t="s">
        <v>820</v>
      </c>
    </row>
    <row r="53" spans="2:13">
      <c r="B53" t="s">
        <v>93</v>
      </c>
      <c r="C53" s="95" t="str">
        <f>Emissionsfaktoren!C32</f>
        <v>Strom (Stromtarif 1)</v>
      </c>
      <c r="D53" s="95" t="s">
        <v>850</v>
      </c>
      <c r="E53" t="s">
        <v>74</v>
      </c>
      <c r="F53" t="s">
        <v>124</v>
      </c>
      <c r="G53" t="s">
        <v>146</v>
      </c>
      <c r="H53" s="95" t="s">
        <v>141</v>
      </c>
      <c r="I53" t="s">
        <v>141</v>
      </c>
      <c r="J53" t="s">
        <v>141</v>
      </c>
      <c r="K53" t="s">
        <v>141</v>
      </c>
      <c r="L53" t="s">
        <v>141</v>
      </c>
      <c r="M53" t="s">
        <v>823</v>
      </c>
    </row>
    <row r="54" spans="2:13">
      <c r="B54" t="s">
        <v>592</v>
      </c>
      <c r="C54" s="94" t="str">
        <f>Emissionsfaktoren!C33</f>
        <v>Strom (Stromtarif 2)</v>
      </c>
      <c r="D54" s="94" t="s">
        <v>851</v>
      </c>
      <c r="E54" t="s">
        <v>54</v>
      </c>
      <c r="F54" t="s">
        <v>784</v>
      </c>
      <c r="G54" t="s">
        <v>151</v>
      </c>
      <c r="H54" s="94" t="s">
        <v>134</v>
      </c>
      <c r="I54" t="s">
        <v>134</v>
      </c>
      <c r="J54" t="s">
        <v>134</v>
      </c>
      <c r="K54" t="s">
        <v>134</v>
      </c>
      <c r="L54" t="s">
        <v>134</v>
      </c>
    </row>
    <row r="55" spans="2:13">
      <c r="B55" t="s">
        <v>593</v>
      </c>
      <c r="C55" s="95" t="str">
        <f>Emissionsfaktoren!C34</f>
        <v>Strom (Stromtarif 3)</v>
      </c>
      <c r="D55" s="95" t="s">
        <v>761</v>
      </c>
      <c r="E55" t="s">
        <v>55</v>
      </c>
      <c r="F55" t="s">
        <v>120</v>
      </c>
      <c r="G55" t="s">
        <v>149</v>
      </c>
      <c r="H55" s="95" t="s">
        <v>135</v>
      </c>
      <c r="I55" t="s">
        <v>135</v>
      </c>
      <c r="J55" t="s">
        <v>135</v>
      </c>
      <c r="K55" t="s">
        <v>135</v>
      </c>
      <c r="L55" t="s">
        <v>135</v>
      </c>
    </row>
    <row r="56" spans="2:13">
      <c r="B56" t="s">
        <v>95</v>
      </c>
      <c r="C56" s="94" t="str">
        <f>Emissionsfaktoren!C35</f>
        <v>Strom (Stromtarif 4)</v>
      </c>
      <c r="D56" s="94" t="s">
        <v>43</v>
      </c>
      <c r="E56" t="s">
        <v>56</v>
      </c>
      <c r="F56" t="s">
        <v>125</v>
      </c>
      <c r="G56" t="s">
        <v>117</v>
      </c>
      <c r="H56" s="94" t="s">
        <v>142</v>
      </c>
      <c r="I56" t="s">
        <v>142</v>
      </c>
      <c r="J56" t="s">
        <v>142</v>
      </c>
      <c r="K56" t="s">
        <v>142</v>
      </c>
      <c r="L56" t="s">
        <v>142</v>
      </c>
    </row>
    <row r="57" spans="2:13">
      <c r="B57" t="s">
        <v>814</v>
      </c>
      <c r="C57" s="95" t="str">
        <f>Emissionsfaktoren!C36</f>
        <v>Strom (Stromtarif 5)</v>
      </c>
      <c r="D57" s="95" t="s">
        <v>44</v>
      </c>
      <c r="E57" t="s">
        <v>75</v>
      </c>
      <c r="F57" t="s">
        <v>781</v>
      </c>
      <c r="G57" t="s">
        <v>147</v>
      </c>
      <c r="H57" s="95" t="s">
        <v>763</v>
      </c>
      <c r="I57" t="s">
        <v>668</v>
      </c>
      <c r="J57" t="s">
        <v>668</v>
      </c>
      <c r="K57" t="s">
        <v>668</v>
      </c>
      <c r="L57" t="s">
        <v>668</v>
      </c>
    </row>
    <row r="58" spans="2:13">
      <c r="B58" t="s">
        <v>652</v>
      </c>
      <c r="C58" s="94" t="str">
        <f>Emissionsfaktoren!C37</f>
        <v>Strom (Stromtarif 6)</v>
      </c>
      <c r="D58" s="94" t="s">
        <v>856</v>
      </c>
      <c r="E58" t="s">
        <v>64</v>
      </c>
      <c r="F58" t="s">
        <v>130</v>
      </c>
      <c r="G58" t="s">
        <v>145</v>
      </c>
      <c r="H58" s="94" t="s">
        <v>764</v>
      </c>
      <c r="I58" t="s">
        <v>764</v>
      </c>
      <c r="J58" t="s">
        <v>764</v>
      </c>
      <c r="K58" t="s">
        <v>764</v>
      </c>
      <c r="L58" t="s">
        <v>136</v>
      </c>
    </row>
    <row r="59" spans="2:13">
      <c r="B59" t="s">
        <v>100</v>
      </c>
      <c r="C59" s="95" t="str">
        <f>Emissionsfaktoren!C38</f>
        <v>Strom (Stromtarif 7)</v>
      </c>
      <c r="D59" s="95" t="s">
        <v>857</v>
      </c>
      <c r="E59" t="s">
        <v>68</v>
      </c>
      <c r="F59" t="s">
        <v>782</v>
      </c>
      <c r="G59" t="s">
        <v>150</v>
      </c>
      <c r="H59" s="95" t="s">
        <v>765</v>
      </c>
      <c r="I59" s="13" t="s">
        <v>765</v>
      </c>
      <c r="J59" s="13" t="s">
        <v>765</v>
      </c>
      <c r="K59" s="13" t="s">
        <v>765</v>
      </c>
      <c r="L59" t="s">
        <v>137</v>
      </c>
    </row>
    <row r="60" spans="2:13">
      <c r="B60" t="s">
        <v>99</v>
      </c>
      <c r="C60" s="94" t="str">
        <f>Emissionsfaktoren!C39</f>
        <v>Strom (Stromtarif 8)</v>
      </c>
      <c r="D60" s="94" t="s">
        <v>860</v>
      </c>
      <c r="E60" t="s">
        <v>70</v>
      </c>
      <c r="F60" t="s">
        <v>772</v>
      </c>
      <c r="G60" t="s">
        <v>801</v>
      </c>
      <c r="H60" s="94" t="s">
        <v>136</v>
      </c>
      <c r="I60" t="s">
        <v>763</v>
      </c>
      <c r="J60" t="s">
        <v>763</v>
      </c>
      <c r="K60" t="s">
        <v>763</v>
      </c>
      <c r="L60" t="s">
        <v>140</v>
      </c>
    </row>
    <row r="61" spans="2:13">
      <c r="B61" t="s">
        <v>695</v>
      </c>
      <c r="C61" s="95" t="str">
        <f>Emissionsfaktoren!C40</f>
        <v>Strom (Stromtarif 9)</v>
      </c>
      <c r="D61" s="95" t="s">
        <v>862</v>
      </c>
      <c r="E61" t="s">
        <v>71</v>
      </c>
      <c r="F61" t="s">
        <v>774</v>
      </c>
      <c r="H61" s="95" t="s">
        <v>137</v>
      </c>
      <c r="I61" t="s">
        <v>136</v>
      </c>
      <c r="J61" t="s">
        <v>136</v>
      </c>
      <c r="K61" t="s">
        <v>136</v>
      </c>
      <c r="L61" t="s">
        <v>132</v>
      </c>
    </row>
    <row r="62" spans="2:13">
      <c r="C62" s="94" t="str">
        <f>Emissionsfaktoren!C41</f>
        <v>Strom (Stromtarif 10)</v>
      </c>
      <c r="D62" s="94" t="s">
        <v>863</v>
      </c>
      <c r="E62" t="s">
        <v>65</v>
      </c>
      <c r="F62" t="s">
        <v>129</v>
      </c>
      <c r="H62" s="94" t="s">
        <v>809</v>
      </c>
      <c r="I62" t="s">
        <v>137</v>
      </c>
      <c r="J62" t="s">
        <v>137</v>
      </c>
      <c r="K62" t="s">
        <v>137</v>
      </c>
      <c r="L62" t="s">
        <v>133</v>
      </c>
    </row>
    <row r="63" spans="2:13">
      <c r="D63" s="95" t="s">
        <v>866</v>
      </c>
      <c r="E63" t="s">
        <v>67</v>
      </c>
      <c r="F63" t="s">
        <v>118</v>
      </c>
      <c r="H63" s="95" t="s">
        <v>140</v>
      </c>
      <c r="I63" t="s">
        <v>140</v>
      </c>
      <c r="J63" t="s">
        <v>140</v>
      </c>
      <c r="K63" t="s">
        <v>140</v>
      </c>
      <c r="L63" t="s">
        <v>138</v>
      </c>
    </row>
    <row r="64" spans="2:13">
      <c r="D64" s="94" t="s">
        <v>794</v>
      </c>
      <c r="E64" t="s">
        <v>51</v>
      </c>
      <c r="F64" t="s">
        <v>121</v>
      </c>
      <c r="H64" s="94" t="s">
        <v>798</v>
      </c>
      <c r="I64" t="s">
        <v>132</v>
      </c>
      <c r="J64" t="s">
        <v>132</v>
      </c>
      <c r="K64" t="s">
        <v>132</v>
      </c>
      <c r="L64" t="s">
        <v>139</v>
      </c>
    </row>
    <row r="65" spans="4:15">
      <c r="D65" s="95" t="s">
        <v>192</v>
      </c>
      <c r="E65" t="s">
        <v>59</v>
      </c>
      <c r="F65" t="s">
        <v>128</v>
      </c>
      <c r="H65" s="95" t="s">
        <v>799</v>
      </c>
      <c r="I65" t="s">
        <v>133</v>
      </c>
      <c r="J65" t="s">
        <v>133</v>
      </c>
      <c r="K65" t="s">
        <v>133</v>
      </c>
      <c r="L65" t="s">
        <v>143</v>
      </c>
    </row>
    <row r="66" spans="4:15">
      <c r="D66" s="94" t="s">
        <v>193</v>
      </c>
      <c r="E66" t="s">
        <v>69</v>
      </c>
      <c r="F66" t="s">
        <v>123</v>
      </c>
      <c r="H66" s="94" t="s">
        <v>615</v>
      </c>
      <c r="I66" t="s">
        <v>138</v>
      </c>
      <c r="J66" t="s">
        <v>138</v>
      </c>
      <c r="K66" t="s">
        <v>138</v>
      </c>
    </row>
    <row r="67" spans="4:15">
      <c r="E67" t="s">
        <v>52</v>
      </c>
      <c r="F67" t="s">
        <v>127</v>
      </c>
      <c r="H67" s="95" t="s">
        <v>616</v>
      </c>
      <c r="I67" t="s">
        <v>139</v>
      </c>
      <c r="J67" t="s">
        <v>139</v>
      </c>
      <c r="K67" t="s">
        <v>139</v>
      </c>
    </row>
    <row r="68" spans="4:15">
      <c r="E68" t="s">
        <v>63</v>
      </c>
      <c r="F68" t="s">
        <v>776</v>
      </c>
      <c r="H68" s="94" t="s">
        <v>617</v>
      </c>
      <c r="I68" t="s">
        <v>143</v>
      </c>
      <c r="J68" t="s">
        <v>143</v>
      </c>
      <c r="K68" t="s">
        <v>143</v>
      </c>
    </row>
    <row r="69" spans="4:15">
      <c r="E69" t="s">
        <v>66</v>
      </c>
      <c r="H69" s="95" t="s">
        <v>668</v>
      </c>
    </row>
    <row r="70" spans="4:15">
      <c r="E70" t="s">
        <v>62</v>
      </c>
      <c r="H70" s="94" t="s">
        <v>132</v>
      </c>
    </row>
    <row r="71" spans="4:15">
      <c r="E71" t="s">
        <v>61</v>
      </c>
      <c r="H71" s="95" t="s">
        <v>133</v>
      </c>
    </row>
    <row r="72" spans="4:15">
      <c r="E72" t="s">
        <v>60</v>
      </c>
      <c r="H72" s="94" t="s">
        <v>138</v>
      </c>
    </row>
    <row r="73" spans="4:15">
      <c r="E73" t="s">
        <v>57</v>
      </c>
      <c r="H73" s="95" t="s">
        <v>139</v>
      </c>
    </row>
    <row r="74" spans="4:15">
      <c r="E74" t="s">
        <v>72</v>
      </c>
      <c r="H74" s="94" t="s">
        <v>143</v>
      </c>
    </row>
    <row r="75" spans="4:15">
      <c r="E75" t="s">
        <v>58</v>
      </c>
    </row>
    <row r="77" spans="4:15">
      <c r="D77" t="s">
        <v>114</v>
      </c>
    </row>
    <row r="78" spans="4:15">
      <c r="D78" t="s">
        <v>116</v>
      </c>
    </row>
    <row r="79" spans="4:15">
      <c r="D79" t="s">
        <v>115</v>
      </c>
    </row>
    <row r="80" spans="4:15">
      <c r="F80" t="s">
        <v>589</v>
      </c>
      <c r="H80" t="s">
        <v>598</v>
      </c>
      <c r="K80" t="s">
        <v>601</v>
      </c>
      <c r="O80" t="s">
        <v>602</v>
      </c>
    </row>
    <row r="81" spans="2:20">
      <c r="F81" t="s">
        <v>654</v>
      </c>
      <c r="H81" t="s">
        <v>600</v>
      </c>
      <c r="I81">
        <v>2</v>
      </c>
      <c r="J81">
        <v>1</v>
      </c>
      <c r="K81" t="s">
        <v>600</v>
      </c>
      <c r="L81">
        <v>2</v>
      </c>
      <c r="M81">
        <v>1</v>
      </c>
      <c r="O81" t="s">
        <v>600</v>
      </c>
      <c r="P81">
        <v>2</v>
      </c>
      <c r="Q81">
        <v>1</v>
      </c>
    </row>
    <row r="82" spans="2:20">
      <c r="B82" t="s">
        <v>84</v>
      </c>
      <c r="F82" t="s">
        <v>587</v>
      </c>
      <c r="H82" t="s">
        <v>167</v>
      </c>
      <c r="I82">
        <v>1</v>
      </c>
      <c r="J82">
        <v>1</v>
      </c>
      <c r="K82" t="s">
        <v>167</v>
      </c>
      <c r="L82">
        <v>1</v>
      </c>
      <c r="M82">
        <v>1</v>
      </c>
      <c r="O82" t="s">
        <v>167</v>
      </c>
      <c r="P82">
        <v>1</v>
      </c>
      <c r="Q82">
        <v>1</v>
      </c>
    </row>
    <row r="83" spans="2:20">
      <c r="F83" t="s">
        <v>219</v>
      </c>
      <c r="H83" t="s">
        <v>168</v>
      </c>
      <c r="I83">
        <v>2</v>
      </c>
      <c r="J83">
        <v>1</v>
      </c>
      <c r="K83" t="s">
        <v>168</v>
      </c>
      <c r="L83">
        <v>2</v>
      </c>
      <c r="M83">
        <v>1</v>
      </c>
      <c r="O83" t="s">
        <v>168</v>
      </c>
      <c r="P83">
        <v>2</v>
      </c>
      <c r="Q83">
        <v>1</v>
      </c>
    </row>
    <row r="84" spans="2:20">
      <c r="B84" t="s">
        <v>165</v>
      </c>
      <c r="D84" t="s">
        <v>586</v>
      </c>
      <c r="F84" t="s">
        <v>218</v>
      </c>
      <c r="H84" t="s">
        <v>599</v>
      </c>
      <c r="I84">
        <v>5</v>
      </c>
      <c r="J84">
        <v>-1</v>
      </c>
      <c r="K84" t="s">
        <v>599</v>
      </c>
      <c r="L84">
        <v>5</v>
      </c>
      <c r="M84">
        <v>-1</v>
      </c>
      <c r="O84" t="s">
        <v>599</v>
      </c>
      <c r="P84">
        <v>5</v>
      </c>
      <c r="Q84">
        <v>-1</v>
      </c>
    </row>
    <row r="85" spans="2:20">
      <c r="B85" t="s">
        <v>85</v>
      </c>
      <c r="D85" t="s">
        <v>383</v>
      </c>
      <c r="F85" t="s">
        <v>586</v>
      </c>
      <c r="H85" t="s">
        <v>30</v>
      </c>
      <c r="I85">
        <v>14</v>
      </c>
      <c r="J85">
        <v>-1</v>
      </c>
      <c r="K85" t="s">
        <v>30</v>
      </c>
      <c r="L85">
        <v>14</v>
      </c>
      <c r="M85">
        <v>-1</v>
      </c>
      <c r="O85" t="s">
        <v>29</v>
      </c>
      <c r="P85">
        <v>13</v>
      </c>
      <c r="Q85">
        <v>-1</v>
      </c>
    </row>
    <row r="86" spans="2:20">
      <c r="B86" t="s">
        <v>86</v>
      </c>
      <c r="D86" t="s">
        <v>385</v>
      </c>
      <c r="F86" t="s">
        <v>657</v>
      </c>
      <c r="H86" t="s">
        <v>31</v>
      </c>
      <c r="I86">
        <v>15</v>
      </c>
      <c r="J86">
        <v>-1</v>
      </c>
      <c r="K86" t="s">
        <v>31</v>
      </c>
      <c r="L86">
        <v>15</v>
      </c>
      <c r="M86">
        <v>-1</v>
      </c>
      <c r="O86" t="s">
        <v>30</v>
      </c>
      <c r="P86">
        <v>14</v>
      </c>
      <c r="Q86">
        <v>-1</v>
      </c>
    </row>
    <row r="87" spans="2:20">
      <c r="B87" t="s">
        <v>87</v>
      </c>
      <c r="D87" t="s">
        <v>384</v>
      </c>
      <c r="F87" t="s">
        <v>585</v>
      </c>
      <c r="H87" t="s">
        <v>33</v>
      </c>
      <c r="I87">
        <v>17</v>
      </c>
      <c r="J87">
        <v>-1</v>
      </c>
      <c r="O87" t="s">
        <v>31</v>
      </c>
      <c r="P87">
        <v>15</v>
      </c>
      <c r="Q87">
        <v>-1</v>
      </c>
    </row>
    <row r="88" spans="2:20">
      <c r="B88" t="s">
        <v>88</v>
      </c>
      <c r="D88" t="s">
        <v>386</v>
      </c>
      <c r="F88" t="s">
        <v>588</v>
      </c>
      <c r="H88" t="s">
        <v>34</v>
      </c>
      <c r="I88">
        <v>18</v>
      </c>
      <c r="J88">
        <v>-1</v>
      </c>
    </row>
    <row r="89" spans="2:20">
      <c r="D89" t="s">
        <v>387</v>
      </c>
      <c r="F89" t="s">
        <v>702</v>
      </c>
    </row>
    <row r="90" spans="2:20">
      <c r="D90" t="s">
        <v>388</v>
      </c>
      <c r="J90" t="s">
        <v>218</v>
      </c>
      <c r="L90" t="s">
        <v>219</v>
      </c>
      <c r="N90" t="s">
        <v>657</v>
      </c>
    </row>
    <row r="91" spans="2:20">
      <c r="B91" t="s">
        <v>585</v>
      </c>
      <c r="D91" t="s">
        <v>389</v>
      </c>
      <c r="F91" t="s">
        <v>587</v>
      </c>
      <c r="J91" t="s">
        <v>570</v>
      </c>
      <c r="L91" t="s">
        <v>581</v>
      </c>
      <c r="N91" t="s">
        <v>611</v>
      </c>
    </row>
    <row r="92" spans="2:20">
      <c r="B92" t="s">
        <v>297</v>
      </c>
      <c r="D92" t="s">
        <v>390</v>
      </c>
      <c r="F92" t="s">
        <v>448</v>
      </c>
      <c r="J92" t="s">
        <v>571</v>
      </c>
      <c r="L92" t="s">
        <v>582</v>
      </c>
      <c r="N92" t="s">
        <v>612</v>
      </c>
      <c r="S92" t="s">
        <v>179</v>
      </c>
      <c r="T92" t="s">
        <v>185</v>
      </c>
    </row>
    <row r="93" spans="2:20">
      <c r="B93" t="s">
        <v>220</v>
      </c>
      <c r="D93" t="s">
        <v>391</v>
      </c>
      <c r="F93" t="s">
        <v>449</v>
      </c>
      <c r="J93" t="s">
        <v>572</v>
      </c>
      <c r="L93" t="s">
        <v>583</v>
      </c>
      <c r="N93" t="s">
        <v>613</v>
      </c>
      <c r="S93" t="s">
        <v>180</v>
      </c>
      <c r="T93" t="s">
        <v>186</v>
      </c>
    </row>
    <row r="94" spans="2:20">
      <c r="B94" t="s">
        <v>221</v>
      </c>
      <c r="D94" t="s">
        <v>392</v>
      </c>
      <c r="F94" t="s">
        <v>450</v>
      </c>
      <c r="H94" t="s">
        <v>588</v>
      </c>
      <c r="J94" t="s">
        <v>573</v>
      </c>
      <c r="N94" t="s">
        <v>614</v>
      </c>
      <c r="S94" t="s">
        <v>181</v>
      </c>
      <c r="T94" t="s">
        <v>187</v>
      </c>
    </row>
    <row r="95" spans="2:20">
      <c r="B95" t="s">
        <v>222</v>
      </c>
      <c r="D95" t="s">
        <v>393</v>
      </c>
      <c r="F95" t="s">
        <v>451</v>
      </c>
      <c r="H95" t="s">
        <v>540</v>
      </c>
      <c r="J95" t="s">
        <v>574</v>
      </c>
      <c r="N95" t="s">
        <v>218</v>
      </c>
      <c r="S95" t="s">
        <v>182</v>
      </c>
      <c r="T95" t="s">
        <v>188</v>
      </c>
    </row>
    <row r="96" spans="2:20">
      <c r="B96" t="s">
        <v>223</v>
      </c>
      <c r="D96" t="s">
        <v>394</v>
      </c>
      <c r="F96" t="s">
        <v>452</v>
      </c>
      <c r="H96" t="s">
        <v>541</v>
      </c>
      <c r="J96" t="s">
        <v>575</v>
      </c>
      <c r="S96" t="s">
        <v>183</v>
      </c>
    </row>
    <row r="97" spans="2:19">
      <c r="B97" t="s">
        <v>224</v>
      </c>
      <c r="D97" t="s">
        <v>395</v>
      </c>
      <c r="F97" t="s">
        <v>453</v>
      </c>
      <c r="H97" t="s">
        <v>542</v>
      </c>
      <c r="J97" t="s">
        <v>576</v>
      </c>
      <c r="S97" t="s">
        <v>184</v>
      </c>
    </row>
    <row r="98" spans="2:19">
      <c r="B98" t="s">
        <v>225</v>
      </c>
      <c r="D98" t="s">
        <v>396</v>
      </c>
      <c r="F98" t="s">
        <v>454</v>
      </c>
      <c r="H98" t="s">
        <v>543</v>
      </c>
      <c r="J98" t="s">
        <v>577</v>
      </c>
    </row>
    <row r="99" spans="2:19">
      <c r="B99" t="s">
        <v>226</v>
      </c>
      <c r="D99" t="s">
        <v>397</v>
      </c>
      <c r="F99" t="s">
        <v>455</v>
      </c>
      <c r="H99" t="s">
        <v>544</v>
      </c>
      <c r="J99" t="s">
        <v>578</v>
      </c>
    </row>
    <row r="100" spans="2:19">
      <c r="B100" t="s">
        <v>227</v>
      </c>
      <c r="D100" t="s">
        <v>398</v>
      </c>
      <c r="F100" t="s">
        <v>456</v>
      </c>
      <c r="H100" t="s">
        <v>545</v>
      </c>
      <c r="J100" t="s">
        <v>579</v>
      </c>
    </row>
    <row r="101" spans="2:19">
      <c r="B101" t="s">
        <v>228</v>
      </c>
      <c r="D101" t="s">
        <v>399</v>
      </c>
      <c r="F101" t="s">
        <v>457</v>
      </c>
      <c r="H101" t="s">
        <v>546</v>
      </c>
      <c r="J101" t="s">
        <v>580</v>
      </c>
    </row>
    <row r="102" spans="2:19">
      <c r="B102" t="s">
        <v>229</v>
      </c>
      <c r="D102" t="s">
        <v>400</v>
      </c>
      <c r="F102" t="s">
        <v>458</v>
      </c>
      <c r="H102" t="s">
        <v>547</v>
      </c>
    </row>
    <row r="103" spans="2:19">
      <c r="B103" t="s">
        <v>230</v>
      </c>
      <c r="D103" t="s">
        <v>401</v>
      </c>
      <c r="F103" t="s">
        <v>459</v>
      </c>
      <c r="H103" t="s">
        <v>548</v>
      </c>
    </row>
    <row r="104" spans="2:19">
      <c r="B104" t="s">
        <v>231</v>
      </c>
      <c r="D104" t="s">
        <v>402</v>
      </c>
      <c r="F104" t="s">
        <v>460</v>
      </c>
      <c r="H104" t="s">
        <v>549</v>
      </c>
    </row>
    <row r="105" spans="2:19">
      <c r="B105" t="s">
        <v>232</v>
      </c>
      <c r="D105" t="s">
        <v>403</v>
      </c>
      <c r="F105" t="s">
        <v>461</v>
      </c>
      <c r="H105" t="s">
        <v>550</v>
      </c>
    </row>
    <row r="106" spans="2:19">
      <c r="B106" t="s">
        <v>233</v>
      </c>
      <c r="D106" t="s">
        <v>404</v>
      </c>
      <c r="F106" t="s">
        <v>473</v>
      </c>
      <c r="H106" t="s">
        <v>551</v>
      </c>
    </row>
    <row r="107" spans="2:19">
      <c r="B107" t="s">
        <v>234</v>
      </c>
      <c r="D107" t="s">
        <v>405</v>
      </c>
      <c r="F107" t="s">
        <v>462</v>
      </c>
      <c r="H107" t="s">
        <v>552</v>
      </c>
    </row>
    <row r="108" spans="2:19">
      <c r="B108" t="s">
        <v>235</v>
      </c>
      <c r="D108" t="s">
        <v>406</v>
      </c>
      <c r="F108" t="s">
        <v>474</v>
      </c>
      <c r="H108" t="s">
        <v>553</v>
      </c>
    </row>
    <row r="109" spans="2:19">
      <c r="B109" t="s">
        <v>236</v>
      </c>
      <c r="D109" t="s">
        <v>407</v>
      </c>
      <c r="F109" t="s">
        <v>463</v>
      </c>
      <c r="H109" t="s">
        <v>554</v>
      </c>
    </row>
    <row r="110" spans="2:19">
      <c r="B110" t="s">
        <v>237</v>
      </c>
      <c r="D110" t="s">
        <v>408</v>
      </c>
      <c r="F110" t="s">
        <v>464</v>
      </c>
      <c r="H110" t="s">
        <v>555</v>
      </c>
    </row>
    <row r="111" spans="2:19">
      <c r="B111" t="s">
        <v>238</v>
      </c>
      <c r="D111" t="s">
        <v>409</v>
      </c>
      <c r="F111" t="s">
        <v>475</v>
      </c>
      <c r="H111" t="s">
        <v>556</v>
      </c>
    </row>
    <row r="112" spans="2:19">
      <c r="B112" t="s">
        <v>239</v>
      </c>
      <c r="D112" t="s">
        <v>410</v>
      </c>
      <c r="F112" t="s">
        <v>465</v>
      </c>
      <c r="H112" t="s">
        <v>557</v>
      </c>
    </row>
    <row r="113" spans="2:8">
      <c r="B113" t="s">
        <v>240</v>
      </c>
      <c r="D113" t="s">
        <v>411</v>
      </c>
      <c r="F113" t="s">
        <v>466</v>
      </c>
      <c r="H113" t="s">
        <v>558</v>
      </c>
    </row>
    <row r="114" spans="2:8">
      <c r="B114" t="s">
        <v>241</v>
      </c>
      <c r="D114" t="s">
        <v>412</v>
      </c>
      <c r="F114" t="s">
        <v>476</v>
      </c>
      <c r="H114" t="s">
        <v>559</v>
      </c>
    </row>
    <row r="115" spans="2:8">
      <c r="B115" t="s">
        <v>242</v>
      </c>
      <c r="D115" t="s">
        <v>413</v>
      </c>
      <c r="F115" t="s">
        <v>467</v>
      </c>
      <c r="H115" t="s">
        <v>560</v>
      </c>
    </row>
    <row r="116" spans="2:8">
      <c r="B116" t="s">
        <v>243</v>
      </c>
      <c r="D116" t="s">
        <v>414</v>
      </c>
      <c r="F116" t="s">
        <v>468</v>
      </c>
      <c r="H116" t="s">
        <v>561</v>
      </c>
    </row>
    <row r="117" spans="2:8">
      <c r="B117" t="s">
        <v>244</v>
      </c>
      <c r="F117" t="s">
        <v>469</v>
      </c>
      <c r="H117" t="s">
        <v>569</v>
      </c>
    </row>
    <row r="118" spans="2:8">
      <c r="B118" t="s">
        <v>245</v>
      </c>
      <c r="F118" t="s">
        <v>470</v>
      </c>
      <c r="H118" t="s">
        <v>562</v>
      </c>
    </row>
    <row r="119" spans="2:8">
      <c r="B119" t="s">
        <v>246</v>
      </c>
      <c r="F119" t="s">
        <v>471</v>
      </c>
      <c r="H119" t="s">
        <v>563</v>
      </c>
    </row>
    <row r="120" spans="2:8">
      <c r="B120" t="s">
        <v>247</v>
      </c>
      <c r="F120" t="s">
        <v>472</v>
      </c>
      <c r="H120" t="s">
        <v>564</v>
      </c>
    </row>
    <row r="121" spans="2:8">
      <c r="B121" t="s">
        <v>248</v>
      </c>
      <c r="H121" t="s">
        <v>565</v>
      </c>
    </row>
    <row r="122" spans="2:8">
      <c r="B122" t="s">
        <v>249</v>
      </c>
      <c r="H122" t="s">
        <v>566</v>
      </c>
    </row>
    <row r="123" spans="2:8">
      <c r="B123" t="s">
        <v>298</v>
      </c>
      <c r="H123" t="s">
        <v>567</v>
      </c>
    </row>
    <row r="124" spans="2:8">
      <c r="B124" t="s">
        <v>250</v>
      </c>
      <c r="H124" t="s">
        <v>568</v>
      </c>
    </row>
    <row r="125" spans="2:8">
      <c r="B125" t="s">
        <v>251</v>
      </c>
    </row>
    <row r="126" spans="2:8">
      <c r="B126" t="s">
        <v>252</v>
      </c>
    </row>
    <row r="127" spans="2:8">
      <c r="B127" t="s">
        <v>253</v>
      </c>
    </row>
    <row r="128" spans="2:8">
      <c r="B128" t="s">
        <v>254</v>
      </c>
    </row>
    <row r="129" spans="2:2">
      <c r="B129" t="s">
        <v>255</v>
      </c>
    </row>
    <row r="130" spans="2:2">
      <c r="B130" t="s">
        <v>299</v>
      </c>
    </row>
    <row r="131" spans="2:2">
      <c r="B131" t="s">
        <v>256</v>
      </c>
    </row>
    <row r="132" spans="2:2">
      <c r="B132" t="s">
        <v>257</v>
      </c>
    </row>
    <row r="133" spans="2:2">
      <c r="B133" t="s">
        <v>258</v>
      </c>
    </row>
    <row r="134" spans="2:2">
      <c r="B134" t="s">
        <v>259</v>
      </c>
    </row>
    <row r="135" spans="2:2">
      <c r="B135" t="s">
        <v>260</v>
      </c>
    </row>
    <row r="136" spans="2:2">
      <c r="B136" t="s">
        <v>261</v>
      </c>
    </row>
    <row r="137" spans="2:2">
      <c r="B137" t="s">
        <v>262</v>
      </c>
    </row>
    <row r="138" spans="2:2">
      <c r="B138" t="s">
        <v>263</v>
      </c>
    </row>
    <row r="139" spans="2:2">
      <c r="B139" t="s">
        <v>264</v>
      </c>
    </row>
    <row r="140" spans="2:2">
      <c r="B140" t="s">
        <v>265</v>
      </c>
    </row>
    <row r="141" spans="2:2">
      <c r="B141" t="s">
        <v>266</v>
      </c>
    </row>
    <row r="142" spans="2:2">
      <c r="B142" t="s">
        <v>267</v>
      </c>
    </row>
    <row r="143" spans="2:2">
      <c r="B143" t="s">
        <v>268</v>
      </c>
    </row>
    <row r="144" spans="2:2">
      <c r="B144" t="s">
        <v>269</v>
      </c>
    </row>
    <row r="145" spans="2:2">
      <c r="B145" t="s">
        <v>270</v>
      </c>
    </row>
    <row r="146" spans="2:2">
      <c r="B146" t="s">
        <v>271</v>
      </c>
    </row>
    <row r="147" spans="2:2">
      <c r="B147" t="s">
        <v>272</v>
      </c>
    </row>
    <row r="148" spans="2:2">
      <c r="B148" t="s">
        <v>273</v>
      </c>
    </row>
    <row r="149" spans="2:2">
      <c r="B149" t="s">
        <v>274</v>
      </c>
    </row>
    <row r="150" spans="2:2">
      <c r="B150" t="s">
        <v>275</v>
      </c>
    </row>
    <row r="151" spans="2:2">
      <c r="B151" t="s">
        <v>276</v>
      </c>
    </row>
    <row r="152" spans="2:2">
      <c r="B152" t="s">
        <v>277</v>
      </c>
    </row>
    <row r="153" spans="2:2">
      <c r="B153" t="s">
        <v>661</v>
      </c>
    </row>
    <row r="154" spans="2:2">
      <c r="B154" t="s">
        <v>660</v>
      </c>
    </row>
    <row r="155" spans="2:2">
      <c r="B155" t="s">
        <v>278</v>
      </c>
    </row>
    <row r="156" spans="2:2">
      <c r="B156" t="s">
        <v>279</v>
      </c>
    </row>
    <row r="157" spans="2:2">
      <c r="B157" t="s">
        <v>280</v>
      </c>
    </row>
    <row r="158" spans="2:2">
      <c r="B158" t="s">
        <v>281</v>
      </c>
    </row>
    <row r="159" spans="2:2">
      <c r="B159" t="s">
        <v>662</v>
      </c>
    </row>
    <row r="160" spans="2:2">
      <c r="B160" t="s">
        <v>282</v>
      </c>
    </row>
    <row r="161" spans="2:2">
      <c r="B161" t="s">
        <v>283</v>
      </c>
    </row>
    <row r="162" spans="2:2">
      <c r="B162" t="s">
        <v>284</v>
      </c>
    </row>
    <row r="163" spans="2:2">
      <c r="B163" t="s">
        <v>285</v>
      </c>
    </row>
    <row r="164" spans="2:2">
      <c r="B164" t="s">
        <v>286</v>
      </c>
    </row>
    <row r="165" spans="2:2">
      <c r="B165" t="s">
        <v>300</v>
      </c>
    </row>
    <row r="166" spans="2:2">
      <c r="B166" t="s">
        <v>287</v>
      </c>
    </row>
    <row r="167" spans="2:2">
      <c r="B167" t="s">
        <v>288</v>
      </c>
    </row>
    <row r="168" spans="2:2">
      <c r="B168" t="s">
        <v>289</v>
      </c>
    </row>
    <row r="169" spans="2:2">
      <c r="B169" t="s">
        <v>290</v>
      </c>
    </row>
    <row r="170" spans="2:2">
      <c r="B170" t="s">
        <v>291</v>
      </c>
    </row>
    <row r="171" spans="2:2">
      <c r="B171" t="s">
        <v>292</v>
      </c>
    </row>
    <row r="172" spans="2:2">
      <c r="B172" t="s">
        <v>293</v>
      </c>
    </row>
    <row r="173" spans="2:2">
      <c r="B173" t="s">
        <v>294</v>
      </c>
    </row>
    <row r="174" spans="2:2">
      <c r="B174" t="s">
        <v>295</v>
      </c>
    </row>
    <row r="175" spans="2:2">
      <c r="B175" t="s">
        <v>296</v>
      </c>
    </row>
  </sheetData>
  <sheetProtection algorithmName="SHA-512" hashValue="MOXk86sXbkok7bk+gpetvRe2kygAHLfw4WIcFYrnOoyMCLciBxBhwcM2x27RkkPz8wycXLR3I94itHa1dlxt9w==" saltValue="XY7+ifhEZStjz+tWwm2iCw==" spinCount="100000" sheet="1" objects="1" scenarios="1"/>
  <mergeCells count="3">
    <mergeCell ref="D15:H15"/>
    <mergeCell ref="K15:O15"/>
    <mergeCell ref="Q15:X15"/>
  </mergeCells>
  <pageMargins left="0.7" right="0.7" top="0.78740157499999996" bottom="0.78740157499999996" header="0.3" footer="0.3"/>
  <pageSetup paperSize="9" orientation="portrait" r:id="rId1"/>
  <ignoredErrors>
    <ignoredError sqref="C52:C62" calculatedColumn="1"/>
  </ignoredErrors>
  <tableParts count="3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
  <sheetViews>
    <sheetView workbookViewId="0"/>
  </sheetViews>
  <sheetFormatPr baseColWidth="10" defaultColWidth="10.85546875" defaultRowHeight="15"/>
  <cols>
    <col min="1" max="16384" width="10.85546875" style="54"/>
  </cols>
  <sheetData>
    <row r="1" spans="2:11" ht="15.75" thickBot="1"/>
    <row r="2" spans="2:11" ht="16.350000000000001" customHeight="1">
      <c r="B2" s="384" t="s">
        <v>174</v>
      </c>
      <c r="C2" s="385"/>
      <c r="D2" s="385"/>
      <c r="E2" s="385"/>
      <c r="F2" s="385"/>
      <c r="G2" s="385"/>
      <c r="H2" s="385"/>
      <c r="I2" s="385"/>
      <c r="J2" s="385"/>
      <c r="K2" s="386"/>
    </row>
    <row r="3" spans="2:11" ht="14.45" customHeight="1">
      <c r="B3" s="387"/>
      <c r="C3" s="388"/>
      <c r="D3" s="388"/>
      <c r="E3" s="388"/>
      <c r="F3" s="388"/>
      <c r="G3" s="388"/>
      <c r="H3" s="388"/>
      <c r="I3" s="388"/>
      <c r="J3" s="388"/>
      <c r="K3" s="389"/>
    </row>
    <row r="4" spans="2:11" ht="15.75" thickBot="1">
      <c r="B4" s="390"/>
      <c r="C4" s="391"/>
      <c r="D4" s="391"/>
      <c r="E4" s="391"/>
      <c r="F4" s="391"/>
      <c r="G4" s="391"/>
      <c r="H4" s="391"/>
      <c r="I4" s="391"/>
      <c r="J4" s="391"/>
      <c r="K4" s="392"/>
    </row>
  </sheetData>
  <mergeCells count="1">
    <mergeCell ref="B2:K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525D0CF-D4C3-4B0C-AE59-5363650C004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27</vt:i4>
      </vt:variant>
    </vt:vector>
  </HeadingPairs>
  <TitlesOfParts>
    <vt:vector size="51" baseType="lpstr">
      <vt:lpstr>Info und Einleitung</vt:lpstr>
      <vt:lpstr>Grunddaten</vt:lpstr>
      <vt:lpstr>Emissionsquellen</vt:lpstr>
      <vt:lpstr>Zusatzmodul - Mensa</vt:lpstr>
      <vt:lpstr>Hilfstool - verbundene Einheit</vt:lpstr>
      <vt:lpstr>Hilfstool - Datenunsicherheit</vt:lpstr>
      <vt:lpstr>Gesamtbilanz</vt:lpstr>
      <vt:lpstr>Strom Dual Reporting</vt:lpstr>
      <vt:lpstr>Teilbilanz Strom</vt:lpstr>
      <vt:lpstr>Teilbilanz Wärme</vt:lpstr>
      <vt:lpstr>Teilbilanz Bezogene Waren</vt:lpstr>
      <vt:lpstr>Teilbilanz Kapitalgüter</vt:lpstr>
      <vt:lpstr>Teilbilanz weitere Emissionen</vt:lpstr>
      <vt:lpstr>Teilbilanz Mensa</vt:lpstr>
      <vt:lpstr>Emissionsfaktoren</vt:lpstr>
      <vt:lpstr>Emissionsfaktoren Mensa</vt:lpstr>
      <vt:lpstr>Ergebnis Abfall und Wasser</vt:lpstr>
      <vt:lpstr>Ergebnis Dienstreisen</vt:lpstr>
      <vt:lpstr>Ergebnis Student Outgoing</vt:lpstr>
      <vt:lpstr>Ergebnis Exkursionen</vt:lpstr>
      <vt:lpstr>Ergebnis Gäste</vt:lpstr>
      <vt:lpstr>Ergebnis Pendeln</vt:lpstr>
      <vt:lpstr>Dropdowns</vt:lpstr>
      <vt:lpstr>Verbesserungsvorschläge</vt:lpstr>
      <vt:lpstr>Gesamtbilanz!Druckbereich</vt:lpstr>
      <vt:lpstr>'Strom Dual Reporting'!Druckbereich</vt:lpstr>
      <vt:lpstr>'Teilbilanz Bezogene Waren'!Druckbereich</vt:lpstr>
      <vt:lpstr>'Teilbilanz Kapitalgüter'!Druckbereich</vt:lpstr>
      <vt:lpstr>'Teilbilanz Mensa'!Druckbereich</vt:lpstr>
      <vt:lpstr>'Teilbilanz Strom'!Druckbereich</vt:lpstr>
      <vt:lpstr>'Teilbilanz Wärme'!Druckbereich</vt:lpstr>
      <vt:lpstr>'Strom Dual Reporting'!Duales_Reporting</vt:lpstr>
      <vt:lpstr>Gesamtemissionen</vt:lpstr>
      <vt:lpstr>Gesamtemissionen_nach_Kategorie</vt:lpstr>
      <vt:lpstr>Hauptcampus_Gebäude</vt:lpstr>
      <vt:lpstr>'Zusatzmodul - Mensa'!Info_Energie</vt:lpstr>
      <vt:lpstr>Info_Energie</vt:lpstr>
      <vt:lpstr>Info_Stromtarif</vt:lpstr>
      <vt:lpstr>'Teilbilanz Mensa'!Mensa</vt:lpstr>
      <vt:lpstr>Stromtarif01</vt:lpstr>
      <vt:lpstr>Stromtarif02</vt:lpstr>
      <vt:lpstr>Stromtarif03</vt:lpstr>
      <vt:lpstr>Stromtarif04</vt:lpstr>
      <vt:lpstr>Stromtarif05</vt:lpstr>
      <vt:lpstr>Stromtarif06</vt:lpstr>
      <vt:lpstr>Stromtarif07</vt:lpstr>
      <vt:lpstr>Stromtarif08</vt:lpstr>
      <vt:lpstr>Stromtarif09</vt:lpstr>
      <vt:lpstr>Stromtarif10</vt:lpstr>
      <vt:lpstr>Weitere_Emissionsquellen</vt:lpstr>
      <vt:lpstr>Weitere_Emissionsquellen_Mensa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BayCalc THG-Bilanzierungstool</dc:title>
  <dc:subject>Treibhausgasbilanzierung</dc:subject>
  <dc:creator>Manfred Sargl</dc:creator>
  <cp:keywords>Treibhausgas, CO2, THG, Bilanzierung, Kalkulation</cp:keywords>
  <dc:description>Dieses Kalkulationstool dient der THG- Bilanzierung gemäß der BayCalc-Richtline</dc:description>
  <cp:lastModifiedBy>${UNAME}</cp:lastModifiedBy>
  <cp:revision/>
  <cp:lastPrinted>2023-01-29T23:11:31Z</cp:lastPrinted>
  <dcterms:created xsi:type="dcterms:W3CDTF">2022-04-11T10:44:53Z</dcterms:created>
  <dcterms:modified xsi:type="dcterms:W3CDTF">2024-11-14T07:32:51Z</dcterms:modified>
  <cp:category>Kalkulationstool</cp:category>
  <cp:contentStatus>Betaversion</cp:contentStatus>
</cp:coreProperties>
</file>